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6\Pengeinstitutter\"/>
    </mc:Choice>
  </mc:AlternateContent>
  <bookViews>
    <workbookView xWindow="30" yWindow="90" windowWidth="16170" windowHeight="7485" tabRatio="944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" sheetId="24" r:id="rId17"/>
    <sheet name="Tabel 2.15" sheetId="30" r:id="rId18"/>
    <sheet name="Tabel 2.16" sheetId="29" r:id="rId19"/>
    <sheet name="Tabel 2.17" sheetId="20" r:id="rId20"/>
    <sheet name="Tabel 2.18" sheetId="31" r:id="rId21"/>
    <sheet name="Tabel 2.19" sheetId="17" r:id="rId22"/>
    <sheet name="Tabel 3.1" sheetId="66" r:id="rId23"/>
    <sheet name="Tabel 3.2" sheetId="67" r:id="rId24"/>
    <sheet name="Tabel 3.3" sheetId="68" r:id="rId25"/>
    <sheet name="Tabel 4.1" sheetId="70" r:id="rId26"/>
    <sheet name="Tabel 4.2" sheetId="71" r:id="rId27"/>
    <sheet name="Tabel 4.3" sheetId="72" r:id="rId28"/>
    <sheet name="Tabel 4.4" sheetId="73" r:id="rId29"/>
    <sheet name="Tabel 4.5" sheetId="74" r:id="rId30"/>
    <sheet name="Tabel 4.6" sheetId="75" r:id="rId31"/>
    <sheet name="Tabel 4.7" sheetId="76" r:id="rId32"/>
    <sheet name="Tabel 4.8" sheetId="77" r:id="rId33"/>
    <sheet name="Bilag 5.1" sheetId="80" r:id="rId34"/>
    <sheet name="Bilag 6.1" sheetId="79" r:id="rId35"/>
    <sheet name="Data gruppe 1-3" sheetId="63" r:id="rId36"/>
    <sheet name="Data gruppe 4" sheetId="64" r:id="rId37"/>
    <sheet name="Data gruppe 6" sheetId="65" r:id="rId38"/>
  </sheets>
  <definedNames>
    <definedName name="_AMO_UniqueIdentifier" localSheetId="34" hidden="1">"'adbd1410-7d40-4006-a9ef-1216183b6871'"</definedName>
    <definedName name="_AMO_UniqueIdentifier" hidden="1">"'9b387aa8-cba4-48ef-9f4b-377d401d7d4c'"</definedName>
    <definedName name="Gr13Data">'Data gruppe 1-3'!$2:$60</definedName>
    <definedName name="Gr13Navn">'Data gruppe 1-3'!$C$2:$C$60</definedName>
    <definedName name="Gr13Var">'Data gruppe 1-3'!$1:$1</definedName>
    <definedName name="Gr4Data">'Data gruppe 4'!$2:$30</definedName>
    <definedName name="Gr4Navn">'Data gruppe 4'!$C$2:$C$30</definedName>
    <definedName name="Gr4Var">'Data gruppe 4'!$1:$1</definedName>
    <definedName name="Gr6Data">'Data gruppe 6'!$2:$5</definedName>
    <definedName name="Gr6Navn">'Data gruppe 6'!$C$2:$C$5</definedName>
    <definedName name="Gr6Var">'Data gruppe 6'!$1:$1</definedName>
    <definedName name="sektorData">#REF!</definedName>
    <definedName name="SektorGrp">#REF!</definedName>
    <definedName name="SektorVar">#REF!</definedName>
    <definedName name="_xlnm.Print_Area" localSheetId="33">'Bilag 5.1'!$A$2:$B$119</definedName>
    <definedName name="_xlnm.Print_Area" localSheetId="34">'Bilag 6.1'!$A$3:$F$62</definedName>
    <definedName name="_xlnm.Print_Area" localSheetId="0">Indholdsfortegnelse!$B$1:$D$65</definedName>
    <definedName name="_xlnm.Print_Area" localSheetId="1">'Tabel 1.1'!$C$2:$E$22</definedName>
    <definedName name="_xlnm.Print_Area" localSheetId="2">'Tabel 1.2'!$C$2:$F$71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2.12'!$D$2:$H$41</definedName>
    <definedName name="_xlnm.Print_Area" localSheetId="15">'Tabel 2.13'!$G$2:$N$19</definedName>
    <definedName name="_xlnm.Print_Area" localSheetId="16">'Tabel 2.14'!$F$2:$K$21</definedName>
    <definedName name="_xlnm.Print_Area" localSheetId="17">'Tabel 2.15'!$C$2:$F$21</definedName>
    <definedName name="_xlnm.Print_Area" localSheetId="18">'Tabel 2.16'!$G$2:$L$8</definedName>
    <definedName name="_xlnm.Print_Area" localSheetId="19">'Tabel 2.17'!$E$2:$I$11</definedName>
    <definedName name="_xlnm.Print_Area" localSheetId="20">'Tabel 2.18'!$C$2:$F$48</definedName>
    <definedName name="_xlnm.Print_Area" localSheetId="21">'Tabel 2.19'!$E$2:$I$14</definedName>
    <definedName name="_xlnm.Print_Area" localSheetId="4">'Tabel 2.2'!$C$2:$E$8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2">'Tabel 3.1'!$C$2:$E$22</definedName>
    <definedName name="_xlnm.Print_Area" localSheetId="23">'Tabel 3.2'!$C$2:$F$71</definedName>
    <definedName name="_xlnm.Print_Area" localSheetId="24">'Tabel 3.3'!$C$2:$E$16</definedName>
    <definedName name="_xlnm.Print_Area" localSheetId="25">'Tabel 4.1'!$C$2:$E$25</definedName>
    <definedName name="_xlnm.Print_Area" localSheetId="26">'Tabel 4.2'!$C$2:$F$74</definedName>
    <definedName name="_xlnm.Print_Area" localSheetId="27">'Tabel 4.3'!$C$2:$E$19</definedName>
    <definedName name="_xlnm.Print_Area" localSheetId="28">'Tabel 4.4'!$C$2:$E$25</definedName>
    <definedName name="_xlnm.Print_Area" localSheetId="29">'Tabel 4.5'!$C$2:$F$74</definedName>
    <definedName name="_xlnm.Print_Area" localSheetId="30">'Tabel 4.6'!$C$2:$E$19</definedName>
    <definedName name="_xlnm.Print_Area" localSheetId="31">'Tabel 4.7'!$C$2:$E$25</definedName>
    <definedName name="_xlnm.Print_Area" localSheetId="32">'Tabel 4.8'!$C$2:$F$74</definedName>
  </definedNames>
  <calcPr calcId="162913"/>
</workbook>
</file>

<file path=xl/calcChain.xml><?xml version="1.0" encoding="utf-8"?>
<calcChain xmlns="http://schemas.openxmlformats.org/spreadsheetml/2006/main">
  <c r="F16" i="23" l="1"/>
  <c r="F15" i="23"/>
  <c r="F12" i="23"/>
  <c r="F10" i="23"/>
  <c r="F74" i="77" l="1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6" i="77"/>
  <c r="F53" i="77"/>
  <c r="F52" i="77"/>
  <c r="F51" i="77"/>
  <c r="F50" i="77"/>
  <c r="F49" i="77"/>
  <c r="F48" i="77"/>
  <c r="F45" i="77"/>
  <c r="F44" i="77"/>
  <c r="F43" i="77"/>
  <c r="F42" i="77"/>
  <c r="F41" i="77"/>
  <c r="F40" i="77"/>
  <c r="F39" i="77"/>
  <c r="F38" i="77"/>
  <c r="F37" i="77"/>
  <c r="F36" i="77"/>
  <c r="F35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9" i="77"/>
  <c r="E4" i="77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D4" i="76"/>
  <c r="B74" i="77"/>
  <c r="B73" i="77"/>
  <c r="B72" i="77"/>
  <c r="B71" i="77"/>
  <c r="B70" i="77"/>
  <c r="B69" i="77"/>
  <c r="B68" i="77"/>
  <c r="B67" i="77"/>
  <c r="B66" i="77"/>
  <c r="B65" i="77"/>
  <c r="B64" i="77"/>
  <c r="B63" i="77"/>
  <c r="B62" i="77"/>
  <c r="B61" i="77"/>
  <c r="B60" i="77"/>
  <c r="B59" i="77"/>
  <c r="B56" i="77"/>
  <c r="B53" i="77"/>
  <c r="B52" i="77"/>
  <c r="B51" i="77"/>
  <c r="B50" i="77"/>
  <c r="B49" i="77"/>
  <c r="B48" i="77"/>
  <c r="B45" i="77"/>
  <c r="B44" i="77"/>
  <c r="B43" i="77"/>
  <c r="B42" i="77"/>
  <c r="B41" i="77"/>
  <c r="B40" i="77"/>
  <c r="B39" i="77"/>
  <c r="B38" i="77"/>
  <c r="B37" i="77"/>
  <c r="B36" i="77"/>
  <c r="B35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7" i="75"/>
  <c r="E16" i="75"/>
  <c r="E11" i="75"/>
  <c r="E10" i="75"/>
  <c r="D4" i="75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6" i="74"/>
  <c r="F53" i="74"/>
  <c r="F52" i="74"/>
  <c r="F51" i="74"/>
  <c r="F50" i="74"/>
  <c r="F49" i="74"/>
  <c r="F48" i="74"/>
  <c r="F45" i="74"/>
  <c r="F44" i="74"/>
  <c r="F43" i="74"/>
  <c r="F42" i="74"/>
  <c r="F41" i="74"/>
  <c r="F40" i="74"/>
  <c r="F39" i="74"/>
  <c r="F38" i="74"/>
  <c r="F37" i="74"/>
  <c r="F36" i="74"/>
  <c r="F35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9" i="74"/>
  <c r="E4" i="74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8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B10" i="75"/>
  <c r="B9" i="75"/>
  <c r="E9" i="75" s="1"/>
  <c r="B74" i="74"/>
  <c r="B73" i="74"/>
  <c r="B72" i="74"/>
  <c r="B71" i="74"/>
  <c r="B70" i="74"/>
  <c r="B69" i="74"/>
  <c r="B68" i="74"/>
  <c r="B67" i="74"/>
  <c r="B66" i="74"/>
  <c r="B65" i="74"/>
  <c r="B64" i="74"/>
  <c r="B63" i="74"/>
  <c r="B62" i="74"/>
  <c r="B61" i="74"/>
  <c r="B60" i="74"/>
  <c r="B59" i="74"/>
  <c r="B56" i="74"/>
  <c r="B53" i="74"/>
  <c r="B52" i="74"/>
  <c r="B51" i="74"/>
  <c r="B50" i="74"/>
  <c r="B49" i="74"/>
  <c r="B48" i="74"/>
  <c r="B45" i="74"/>
  <c r="B44" i="74"/>
  <c r="B43" i="74"/>
  <c r="B42" i="74"/>
  <c r="B41" i="74"/>
  <c r="B40" i="74"/>
  <c r="B39" i="74"/>
  <c r="B38" i="74"/>
  <c r="B37" i="74"/>
  <c r="B36" i="74"/>
  <c r="B35" i="74"/>
  <c r="B30" i="74"/>
  <c r="B29" i="74"/>
  <c r="B28" i="74"/>
  <c r="B27" i="74"/>
  <c r="B26" i="74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B8" i="73"/>
  <c r="E17" i="72"/>
  <c r="E16" i="72"/>
  <c r="E11" i="72"/>
  <c r="E10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B10" i="72"/>
  <c r="B9" i="72"/>
  <c r="E9" i="72" s="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6" i="71"/>
  <c r="F53" i="71"/>
  <c r="F52" i="71"/>
  <c r="F51" i="71"/>
  <c r="F50" i="71"/>
  <c r="F49" i="71"/>
  <c r="F48" i="71"/>
  <c r="F45" i="71"/>
  <c r="F44" i="71"/>
  <c r="F43" i="71"/>
  <c r="F42" i="71"/>
  <c r="F41" i="71"/>
  <c r="F40" i="71"/>
  <c r="F39" i="71"/>
  <c r="F38" i="71"/>
  <c r="F37" i="71"/>
  <c r="F36" i="71"/>
  <c r="F35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E4" i="71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4" i="70"/>
  <c r="B74" i="71"/>
  <c r="B73" i="71"/>
  <c r="B72" i="71"/>
  <c r="B71" i="71"/>
  <c r="B70" i="71"/>
  <c r="B69" i="71"/>
  <c r="B68" i="71"/>
  <c r="B67" i="71"/>
  <c r="B66" i="71"/>
  <c r="B65" i="71"/>
  <c r="B64" i="71"/>
  <c r="B63" i="71"/>
  <c r="B62" i="71"/>
  <c r="B61" i="71"/>
  <c r="B60" i="71"/>
  <c r="B59" i="71"/>
  <c r="B56" i="71"/>
  <c r="B53" i="71"/>
  <c r="B52" i="71"/>
  <c r="B51" i="71"/>
  <c r="B50" i="71"/>
  <c r="B49" i="71"/>
  <c r="B48" i="71"/>
  <c r="B45" i="71"/>
  <c r="B44" i="71"/>
  <c r="B43" i="71"/>
  <c r="B42" i="71"/>
  <c r="B41" i="71"/>
  <c r="B40" i="71"/>
  <c r="B39" i="71"/>
  <c r="B38" i="71"/>
  <c r="B37" i="71"/>
  <c r="B36" i="71"/>
  <c r="B35" i="71"/>
  <c r="B30" i="71"/>
  <c r="B29" i="71"/>
  <c r="B28" i="71"/>
  <c r="B27" i="71"/>
  <c r="B26" i="71"/>
  <c r="B25" i="71"/>
  <c r="B24" i="71"/>
  <c r="B23" i="71"/>
  <c r="B22" i="71"/>
  <c r="B21" i="71"/>
  <c r="B20" i="71"/>
  <c r="B19" i="71"/>
  <c r="B18" i="71"/>
  <c r="B17" i="71"/>
  <c r="B16" i="71"/>
  <c r="B15" i="71"/>
  <c r="B14" i="71"/>
  <c r="B13" i="71"/>
  <c r="B12" i="71"/>
  <c r="B11" i="71"/>
  <c r="B10" i="71"/>
  <c r="B9" i="71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25" i="6" l="1"/>
  <c r="B26" i="6"/>
  <c r="B27" i="6"/>
  <c r="B28" i="6"/>
  <c r="B19" i="6"/>
  <c r="B20" i="6"/>
  <c r="B21" i="6"/>
  <c r="B22" i="6"/>
  <c r="B11" i="6"/>
  <c r="B12" i="6"/>
  <c r="B13" i="6"/>
  <c r="B14" i="6"/>
  <c r="B15" i="6"/>
  <c r="B16" i="6"/>
  <c r="B6" i="6"/>
  <c r="B7" i="6"/>
  <c r="B8" i="6"/>
  <c r="B16" i="68"/>
  <c r="B15" i="68"/>
  <c r="B14" i="68"/>
  <c r="B13" i="68"/>
  <c r="B10" i="68"/>
  <c r="B9" i="68"/>
  <c r="B8" i="68"/>
  <c r="B7" i="68"/>
  <c r="B6" i="68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3" i="67"/>
  <c r="B50" i="67"/>
  <c r="B49" i="67"/>
  <c r="B48" i="67"/>
  <c r="B47" i="67"/>
  <c r="B46" i="67"/>
  <c r="B45" i="67"/>
  <c r="B42" i="67"/>
  <c r="B41" i="67"/>
  <c r="B40" i="67"/>
  <c r="B39" i="67"/>
  <c r="B38" i="67"/>
  <c r="B37" i="67"/>
  <c r="B36" i="67"/>
  <c r="B35" i="67"/>
  <c r="B34" i="67"/>
  <c r="B33" i="67"/>
  <c r="B32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8" i="67"/>
  <c r="B7" i="67"/>
  <c r="B6" i="67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B6" i="66"/>
  <c r="B5" i="66"/>
  <c r="D14" i="17"/>
  <c r="D13" i="17"/>
  <c r="D12" i="17"/>
  <c r="C9" i="17"/>
  <c r="B9" i="17"/>
  <c r="C8" i="17"/>
  <c r="B8" i="17"/>
  <c r="C7" i="17"/>
  <c r="B7" i="17"/>
  <c r="C6" i="17"/>
  <c r="B6" i="17"/>
  <c r="B7" i="31"/>
  <c r="B8" i="31"/>
  <c r="B9" i="31"/>
  <c r="B11" i="31"/>
  <c r="B12" i="31"/>
  <c r="B13" i="31"/>
  <c r="B15" i="31"/>
  <c r="B16" i="31"/>
  <c r="B17" i="31"/>
  <c r="B19" i="31"/>
  <c r="B21" i="31"/>
  <c r="B23" i="31"/>
  <c r="B24" i="31"/>
  <c r="B25" i="31"/>
  <c r="B27" i="31"/>
  <c r="B28" i="31"/>
  <c r="B29" i="31"/>
  <c r="B31" i="31"/>
  <c r="B32" i="31"/>
  <c r="B33" i="31"/>
  <c r="B35" i="31"/>
  <c r="B37" i="31"/>
  <c r="B39" i="31"/>
  <c r="B41" i="31"/>
  <c r="B44" i="31"/>
  <c r="B45" i="31"/>
  <c r="B46" i="31"/>
  <c r="B47" i="31"/>
  <c r="B48" i="31"/>
  <c r="B5" i="31"/>
  <c r="D11" i="20"/>
  <c r="C11" i="20"/>
  <c r="B11" i="20"/>
  <c r="D10" i="20"/>
  <c r="C10" i="20"/>
  <c r="B10" i="20"/>
  <c r="D9" i="20"/>
  <c r="C9" i="20"/>
  <c r="B9" i="20"/>
  <c r="D6" i="20"/>
  <c r="C6" i="20"/>
  <c r="B6" i="20"/>
  <c r="B21" i="30"/>
  <c r="E15" i="23"/>
  <c r="D15" i="23"/>
  <c r="C15" i="23"/>
  <c r="B15" i="23"/>
  <c r="E12" i="23"/>
  <c r="D12" i="23"/>
  <c r="C12" i="23"/>
  <c r="B12" i="23"/>
  <c r="E10" i="23"/>
  <c r="D10" i="23"/>
  <c r="C10" i="23"/>
  <c r="B10" i="23"/>
  <c r="F19" i="23"/>
  <c r="F18" i="23"/>
  <c r="F17" i="23"/>
  <c r="F14" i="23"/>
  <c r="F13" i="23"/>
  <c r="F11" i="23"/>
  <c r="F9" i="23"/>
  <c r="F8" i="23"/>
  <c r="F7" i="23"/>
  <c r="F5" i="23"/>
  <c r="C6" i="29" l="1"/>
  <c r="D6" i="29"/>
  <c r="E6" i="29"/>
  <c r="C7" i="29"/>
  <c r="D7" i="29"/>
  <c r="E7" i="29"/>
  <c r="C8" i="29"/>
  <c r="D8" i="29"/>
  <c r="E8" i="29"/>
  <c r="F8" i="29"/>
  <c r="B7" i="29"/>
  <c r="B8" i="29"/>
  <c r="B6" i="29"/>
  <c r="B8" i="30"/>
  <c r="B9" i="30"/>
  <c r="B10" i="30"/>
  <c r="B11" i="30"/>
  <c r="B12" i="30"/>
  <c r="B13" i="30"/>
  <c r="B14" i="30"/>
  <c r="B15" i="30"/>
  <c r="B16" i="30"/>
  <c r="B18" i="30"/>
  <c r="B19" i="30"/>
  <c r="B20" i="30"/>
  <c r="B7" i="30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7" i="24"/>
  <c r="C5" i="23"/>
  <c r="D5" i="23"/>
  <c r="E5" i="23"/>
  <c r="C7" i="23"/>
  <c r="D7" i="23"/>
  <c r="E7" i="23"/>
  <c r="C8" i="23"/>
  <c r="D8" i="23"/>
  <c r="E8" i="23"/>
  <c r="C9" i="23"/>
  <c r="D9" i="23"/>
  <c r="E9" i="23"/>
  <c r="C11" i="23"/>
  <c r="D11" i="23"/>
  <c r="E11" i="23"/>
  <c r="C13" i="23"/>
  <c r="D13" i="23"/>
  <c r="E13" i="23"/>
  <c r="C14" i="23"/>
  <c r="D14" i="23"/>
  <c r="E14" i="23"/>
  <c r="C16" i="23"/>
  <c r="D16" i="23"/>
  <c r="E16" i="23"/>
  <c r="C17" i="23"/>
  <c r="D17" i="23"/>
  <c r="E17" i="23"/>
  <c r="C18" i="23"/>
  <c r="D18" i="23"/>
  <c r="E18" i="23"/>
  <c r="C19" i="23"/>
  <c r="D19" i="23"/>
  <c r="E19" i="23"/>
  <c r="B7" i="23"/>
  <c r="B8" i="23"/>
  <c r="B9" i="23"/>
  <c r="B11" i="23"/>
  <c r="B13" i="23"/>
  <c r="B14" i="23"/>
  <c r="B16" i="23"/>
  <c r="B17" i="23"/>
  <c r="B18" i="23"/>
  <c r="B19" i="23"/>
  <c r="B5" i="23"/>
  <c r="C6" i="19"/>
  <c r="C8" i="19"/>
  <c r="C9" i="19"/>
  <c r="C10" i="19"/>
  <c r="C11" i="19"/>
  <c r="C12" i="19"/>
  <c r="C13" i="19"/>
  <c r="C14" i="19"/>
  <c r="C15" i="19"/>
  <c r="C18" i="19"/>
  <c r="C20" i="19"/>
  <c r="C21" i="19"/>
  <c r="C22" i="19"/>
  <c r="C23" i="19"/>
  <c r="C24" i="19"/>
  <c r="C25" i="19"/>
  <c r="C28" i="19"/>
  <c r="C29" i="19"/>
  <c r="C30" i="19"/>
  <c r="C31" i="19"/>
  <c r="C32" i="19"/>
  <c r="C33" i="19"/>
  <c r="C34" i="19"/>
  <c r="C35" i="19"/>
  <c r="C36" i="19"/>
  <c r="C37" i="19"/>
  <c r="C40" i="19"/>
  <c r="C41" i="19"/>
  <c r="B8" i="19"/>
  <c r="B9" i="19"/>
  <c r="B10" i="19"/>
  <c r="B11" i="19"/>
  <c r="B12" i="19"/>
  <c r="B13" i="19"/>
  <c r="B14" i="19"/>
  <c r="B15" i="19"/>
  <c r="B18" i="19"/>
  <c r="B20" i="19"/>
  <c r="B21" i="19"/>
  <c r="B22" i="19"/>
  <c r="B23" i="19"/>
  <c r="B24" i="19"/>
  <c r="B25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6" i="19"/>
  <c r="C5" i="21"/>
  <c r="C6" i="21"/>
  <c r="C7" i="21"/>
  <c r="C8" i="21"/>
  <c r="C11" i="21"/>
  <c r="C12" i="21"/>
  <c r="C13" i="21"/>
  <c r="C14" i="21"/>
  <c r="C15" i="21"/>
  <c r="C18" i="21"/>
  <c r="C19" i="21"/>
  <c r="C20" i="21"/>
  <c r="C23" i="21"/>
  <c r="C24" i="21"/>
  <c r="C25" i="21"/>
  <c r="C26" i="21"/>
  <c r="C27" i="21"/>
  <c r="C28" i="21"/>
  <c r="C29" i="21"/>
  <c r="C30" i="21"/>
  <c r="C32" i="21"/>
  <c r="C34" i="21"/>
  <c r="C35" i="21"/>
  <c r="C36" i="21"/>
  <c r="C37" i="21"/>
  <c r="C38" i="21"/>
  <c r="C39" i="21"/>
  <c r="C40" i="21"/>
  <c r="C41" i="21"/>
  <c r="B6" i="21"/>
  <c r="B7" i="21"/>
  <c r="B8" i="21"/>
  <c r="B11" i="21"/>
  <c r="B12" i="21"/>
  <c r="B13" i="21"/>
  <c r="B14" i="21"/>
  <c r="B15" i="21"/>
  <c r="B18" i="21"/>
  <c r="B19" i="21"/>
  <c r="B20" i="21"/>
  <c r="B23" i="21"/>
  <c r="B24" i="21"/>
  <c r="B25" i="21"/>
  <c r="B26" i="21"/>
  <c r="B27" i="21"/>
  <c r="B28" i="21"/>
  <c r="B29" i="21"/>
  <c r="B30" i="21"/>
  <c r="B32" i="21"/>
  <c r="B34" i="21"/>
  <c r="B35" i="21"/>
  <c r="B36" i="21"/>
  <c r="B37" i="21"/>
  <c r="B38" i="21"/>
  <c r="B39" i="21"/>
  <c r="B40" i="21"/>
  <c r="B41" i="21"/>
  <c r="B5" i="21"/>
  <c r="C6" i="13"/>
  <c r="C7" i="13"/>
  <c r="C8" i="13"/>
  <c r="C9" i="13"/>
  <c r="C10" i="13"/>
  <c r="C11" i="13"/>
  <c r="C14" i="13"/>
  <c r="C15" i="13"/>
  <c r="C16" i="13"/>
  <c r="C17" i="13"/>
  <c r="B7" i="13"/>
  <c r="B8" i="13"/>
  <c r="B9" i="13"/>
  <c r="B10" i="13"/>
  <c r="B11" i="13"/>
  <c r="B14" i="13"/>
  <c r="B15" i="13"/>
  <c r="B16" i="13"/>
  <c r="B17" i="13"/>
  <c r="B6" i="13"/>
  <c r="B7" i="12"/>
  <c r="B8" i="12"/>
  <c r="B11" i="12"/>
  <c r="B12" i="12"/>
  <c r="B15" i="12"/>
  <c r="B16" i="12"/>
  <c r="B17" i="12"/>
  <c r="B18" i="12"/>
  <c r="B19" i="12"/>
  <c r="B20" i="12"/>
  <c r="B21" i="12"/>
  <c r="B6" i="12"/>
  <c r="B10" i="9"/>
  <c r="B11" i="9"/>
  <c r="B12" i="9"/>
  <c r="B13" i="9"/>
  <c r="B14" i="9"/>
  <c r="B15" i="9"/>
  <c r="B18" i="9"/>
  <c r="B21" i="9"/>
  <c r="B22" i="9"/>
  <c r="B23" i="9"/>
  <c r="B24" i="9"/>
  <c r="B25" i="9"/>
  <c r="B26" i="9"/>
  <c r="B27" i="9"/>
  <c r="B28" i="9"/>
  <c r="B29" i="9"/>
  <c r="B7" i="9"/>
  <c r="B8" i="9"/>
  <c r="B9" i="9"/>
  <c r="B6" i="9"/>
  <c r="C25" i="8"/>
  <c r="C26" i="8"/>
  <c r="C27" i="8"/>
  <c r="C28" i="8"/>
  <c r="C29" i="8"/>
  <c r="C30" i="8"/>
  <c r="C31" i="8"/>
  <c r="C33" i="8"/>
  <c r="C34" i="8"/>
  <c r="B26" i="8"/>
  <c r="B27" i="8"/>
  <c r="B28" i="8"/>
  <c r="B32" i="8"/>
  <c r="B33" i="8"/>
  <c r="B34" i="8"/>
  <c r="B25" i="8"/>
  <c r="C6" i="8"/>
  <c r="C7" i="8"/>
  <c r="C8" i="8"/>
  <c r="C9" i="8"/>
  <c r="C10" i="8"/>
  <c r="C12" i="8"/>
  <c r="C13" i="8"/>
  <c r="C14" i="8"/>
  <c r="C15" i="8"/>
  <c r="C16" i="8"/>
  <c r="C17" i="8"/>
  <c r="C18" i="8"/>
  <c r="C20" i="8"/>
  <c r="C21" i="8"/>
  <c r="B7" i="8"/>
  <c r="B8" i="8"/>
  <c r="B9" i="8"/>
  <c r="B10" i="8"/>
  <c r="B12" i="8"/>
  <c r="B13" i="8"/>
  <c r="B15" i="8"/>
  <c r="B17" i="8"/>
  <c r="B18" i="8"/>
  <c r="B20" i="8"/>
  <c r="B21" i="8"/>
  <c r="B6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1" i="7"/>
  <c r="C22" i="7"/>
  <c r="C23" i="7"/>
  <c r="C24" i="7"/>
  <c r="C26" i="7"/>
  <c r="D26" i="7"/>
  <c r="B7" i="7"/>
  <c r="B8" i="7"/>
  <c r="B9" i="7"/>
  <c r="B10" i="7"/>
  <c r="B11" i="7"/>
  <c r="B12" i="7"/>
  <c r="B13" i="7"/>
  <c r="B14" i="7"/>
  <c r="B16" i="7"/>
  <c r="B18" i="7"/>
  <c r="B19" i="7"/>
  <c r="B20" i="7"/>
  <c r="B21" i="7"/>
  <c r="B22" i="7"/>
  <c r="B23" i="7"/>
  <c r="B24" i="7"/>
  <c r="B26" i="7"/>
  <c r="B6" i="7"/>
  <c r="B31" i="6"/>
  <c r="B32" i="6"/>
  <c r="B33" i="6"/>
  <c r="B34" i="6"/>
  <c r="B35" i="6"/>
  <c r="B36" i="6"/>
  <c r="C97" i="4" l="1"/>
  <c r="C96" i="4"/>
  <c r="C91" i="4"/>
  <c r="C92" i="4"/>
  <c r="C93" i="4"/>
  <c r="B92" i="4"/>
  <c r="B93" i="4"/>
  <c r="B91" i="4"/>
  <c r="B13" i="4"/>
  <c r="B14" i="4"/>
  <c r="B15" i="4"/>
  <c r="B16" i="4"/>
  <c r="B17" i="4"/>
  <c r="B18" i="4"/>
  <c r="B19" i="4"/>
  <c r="B22" i="4"/>
  <c r="B23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4" i="4"/>
  <c r="B65" i="4"/>
  <c r="B66" i="4"/>
  <c r="B67" i="4"/>
  <c r="B70" i="4"/>
  <c r="B71" i="4"/>
  <c r="B72" i="4"/>
  <c r="B73" i="4"/>
  <c r="B74" i="4"/>
  <c r="B75" i="4"/>
  <c r="B78" i="4"/>
  <c r="B79" i="4"/>
  <c r="B80" i="4"/>
  <c r="B83" i="4"/>
  <c r="B84" i="4"/>
  <c r="B85" i="4"/>
  <c r="B86" i="4"/>
  <c r="B87" i="4"/>
  <c r="B7" i="4"/>
  <c r="B8" i="4"/>
  <c r="B9" i="4"/>
  <c r="B10" i="4"/>
  <c r="B6" i="4"/>
  <c r="B7" i="11"/>
  <c r="B8" i="11"/>
  <c r="B9" i="11"/>
  <c r="B10" i="11"/>
  <c r="B13" i="11"/>
  <c r="B14" i="11"/>
  <c r="B15" i="11"/>
  <c r="B16" i="11"/>
  <c r="B6" i="11"/>
  <c r="B7" i="14"/>
  <c r="B6" i="14"/>
  <c r="B12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6" i="3"/>
  <c r="B7" i="3"/>
  <c r="B8" i="3"/>
  <c r="B9" i="3"/>
  <c r="B10" i="3"/>
  <c r="B5" i="3"/>
  <c r="B32" i="2" l="1"/>
  <c r="B33" i="2"/>
  <c r="B34" i="2"/>
  <c r="B35" i="2"/>
  <c r="B36" i="2"/>
  <c r="B37" i="2"/>
  <c r="B38" i="2"/>
  <c r="B39" i="2"/>
  <c r="B40" i="2"/>
  <c r="B41" i="2"/>
  <c r="B42" i="2"/>
  <c r="B45" i="2"/>
  <c r="B46" i="2"/>
  <c r="B47" i="2"/>
  <c r="B48" i="2"/>
  <c r="B49" i="2"/>
  <c r="B50" i="2"/>
  <c r="B53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<sst xmlns="http://schemas.openxmlformats.org/spreadsheetml/2006/main" count="3186" uniqueCount="1318">
  <si>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</si>
  <si>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</si>
  <si>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</si>
  <si>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</si>
  <si>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</si>
  <si>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</si>
  <si>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</si>
  <si>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</si>
  <si>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</si>
  <si>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</si>
  <si>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</si>
  <si>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</si>
  <si>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</si>
  <si>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</si>
  <si>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</si>
  <si>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</si>
  <si>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</si>
  <si>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</si>
  <si>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</si>
  <si>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</si>
  <si>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</si>
  <si>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</si>
  <si>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</si>
  <si>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</si>
  <si>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</si>
  <si>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</si>
  <si>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</si>
  <si>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</si>
  <si>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</si>
  <si>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</si>
  <si>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</si>
  <si>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</si>
  <si>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</si>
  <si>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</si>
  <si>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</si>
  <si>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</si>
  <si>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</si>
  <si>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</si>
  <si>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</si>
  <si>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</si>
  <si>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</si>
  <si>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</si>
  <si>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</si>
  <si>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</si>
  <si>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</si>
  <si>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</si>
  <si>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</si>
  <si>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</si>
  <si>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</si>
  <si>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</si>
  <si>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</si>
  <si>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</si>
  <si>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</si>
  <si>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</si>
  <si>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</si>
  <si>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</si>
  <si>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</si>
  <si>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</si>
  <si>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</si>
  <si>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</si>
  <si>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</si>
  <si>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</si>
  <si>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</si>
  <si>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</si>
  <si>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</si>
  <si>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</si>
  <si>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</si>
  <si>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</si>
  <si>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</si>
  <si>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</si>
  <si>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</si>
  <si>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</si>
  <si>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</si>
  <si>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</si>
  <si>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</si>
  <si>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</si>
  <si>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</si>
  <si>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</si>
  <si>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</si>
  <si>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</si>
  <si>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</si>
  <si>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</si>
  <si>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</si>
  <si>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</si>
  <si>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</si>
  <si>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</si>
  <si>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</si>
  <si>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</si>
  <si>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</si>
  <si>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</si>
  <si>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</si>
  <si>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</si>
  <si>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</si>
  <si>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</si>
  <si>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</si>
  <si>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</si>
  <si>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</si>
  <si>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</si>
  <si>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</si>
  <si>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</si>
  <si>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</si>
  <si>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</si>
  <si>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</si>
  <si>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</si>
  <si>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</si>
  <si>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</si>
  <si>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</si>
  <si>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</si>
  <si>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</si>
  <si>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</si>
  <si>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</si>
  <si>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</si>
  <si>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</si>
  <si>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</si>
  <si>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</si>
  <si>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</si>
  <si>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</si>
  <si>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</si>
  <si>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</si>
  <si>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</si>
  <si>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</si>
  <si>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</si>
  <si>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</si>
  <si>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</si>
  <si>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</si>
  <si>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</si>
  <si>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</si>
  <si>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</si>
  <si>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</si>
  <si>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</si>
  <si>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</si>
  <si>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</si>
  <si>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</si>
  <si>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</si>
  <si>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</si>
  <si>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</si>
  <si>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</si>
  <si>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</si>
  <si>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</si>
  <si>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</si>
  <si>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</si>
  <si>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</si>
  <si>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</si>
  <si>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</si>
  <si>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</si>
  <si>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</si>
  <si>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</si>
  <si>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</si>
  <si>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</si>
  <si>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</si>
  <si>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</si>
  <si>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</si>
  <si>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</si>
  <si>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</si>
  <si>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</si>
  <si>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</si>
  <si>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</si>
  <si>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</si>
  <si>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</si>
  <si>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</si>
  <si>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</si>
  <si>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</si>
  <si>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</si>
  <si>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</si>
  <si>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</si>
  <si>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</si>
  <si>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</si>
  <si>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</si>
  <si>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</si>
  <si>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</si>
  <si>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</si>
  <si>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</si>
  <si>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</si>
  <si>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</si>
  <si>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</si>
  <si>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</si>
  <si>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</si>
  <si>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</si>
  <si>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</si>
  <si>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</si>
  <si>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</si>
  <si>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</si>
  <si>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</si>
  <si>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</si>
  <si>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</si>
  <si>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</si>
  <si>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</si>
  <si>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</si>
  <si>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</si>
  <si>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</si>
  <si>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</si>
  <si>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</si>
  <si>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</si>
  <si>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</si>
  <si>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</si>
  <si>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</si>
  <si>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</si>
  <si>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</si>
  <si>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</si>
  <si>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</si>
  <si>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</si>
  <si>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</si>
  <si>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</si>
  <si>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</si>
  <si>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</si>
  <si>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</si>
  <si>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</si>
  <si>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</si>
  <si>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</si>
  <si>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</si>
  <si>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</si>
  <si>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</si>
  <si>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</si>
  <si>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</si>
  <si>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</si>
  <si>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</si>
  <si>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</si>
  <si>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</si>
  <si>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</si>
  <si>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</si>
  <si>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</si>
  <si>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</si>
  <si>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</si>
  <si>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</si>
  <si>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</si>
  <si>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</si>
  <si>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</si>
  <si>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</si>
  <si>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</si>
  <si>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</si>
  <si>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</si>
  <si>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</si>
  <si>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</si>
  <si>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</si>
  <si>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</si>
  <si>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</si>
  <si>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</si>
  <si>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</si>
  <si>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</si>
  <si>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</si>
  <si>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</si>
  <si>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</si>
  <si>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</si>
  <si>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</si>
  <si>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</si>
  <si>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</si>
  <si>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</si>
  <si>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</si>
  <si>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</si>
  <si>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</si>
  <si>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</si>
  <si>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</si>
  <si>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</si>
  <si>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</si>
  <si>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</si>
  <si>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</si>
  <si>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</si>
  <si>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</si>
  <si>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</si>
  <si>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</si>
  <si>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</si>
  <si>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</si>
  <si>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</si>
  <si>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</si>
  <si>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</si>
  <si>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</si>
  <si>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</si>
  <si>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</si>
  <si>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</si>
  <si>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</si>
  <si>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</si>
  <si>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</si>
  <si>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</si>
  <si>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</si>
  <si>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</si>
  <si>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</si>
  <si>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</si>
  <si>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</si>
  <si>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</si>
  <si>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</si>
  <si>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</si>
  <si>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</si>
  <si>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</si>
  <si>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</si>
  <si>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</si>
  <si>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</si>
  <si>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</si>
  <si>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</si>
  <si>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</si>
  <si>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</si>
  <si>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</si>
  <si>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</si>
  <si>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</si>
  <si>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</si>
  <si>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</si>
  <si>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</si>
  <si>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</si>
  <si>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</si>
  <si>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</si>
  <si>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</si>
  <si>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</si>
  <si>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</si>
  <si>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</si>
  <si>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</si>
  <si>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</si>
  <si>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</si>
  <si>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</si>
  <si>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</si>
  <si>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</si>
  <si>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</si>
  <si>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</si>
  <si>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</si>
  <si>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</si>
  <si>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</si>
  <si>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</si>
  <si>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</si>
  <si>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</si>
  <si>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</si>
  <si>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</si>
  <si>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ODERe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</si>
  <si>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</si>
  <si>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</si>
  <si>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</si>
  <si>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</si>
  <si>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</si>
  <si>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</si>
  <si>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</si>
  <si>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</si>
  <si>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</si>
  <si>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</si>
  <si>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</si>
  <si>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</si>
  <si>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</si>
  <si>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</si>
  <si>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</si>
  <si>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</si>
  <si>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</si>
  <si>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</si>
  <si>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</si>
  <si>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</si>
  <si>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</si>
  <si>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</si>
  <si>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</si>
  <si>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</si>
  <si>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</si>
  <si>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</si>
  <si>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</si>
  <si>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</si>
  <si>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</si>
  <si>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</si>
  <si>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</si>
  <si>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</si>
  <si>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</si>
  <si>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</si>
  <si>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</si>
  <si>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</si>
  <si>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</si>
  <si>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</si>
  <si>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</si>
  <si>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</si>
  <si>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</si>
  <si>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</si>
  <si>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</si>
  <si>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</si>
  <si>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</si>
  <si>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</si>
  <si>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</si>
  <si>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</si>
  <si>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</si>
  <si>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</si>
  <si>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</si>
  <si>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</si>
  <si>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</si>
  <si>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</si>
  <si>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</si>
  <si>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</si>
  <si>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</si>
  <si>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</si>
  <si>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</si>
  <si>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</si>
  <si>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</si>
  <si>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</si>
  <si>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</si>
  <si>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</si>
  <si>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</si>
  <si>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</si>
  <si>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</si>
  <si>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</si>
  <si>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</si>
  <si>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</si>
  <si>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</si>
  <si>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</si>
  <si>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</si>
  <si>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</si>
  <si>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</si>
  <si>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</si>
  <si>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</si>
  <si>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</si>
  <si>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</si>
  <si>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</si>
  <si>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</si>
  <si>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</si>
  <si>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</si>
  <si>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</si>
  <si>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</si>
  <si>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</si>
  <si>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</si>
  <si>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</si>
  <si>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</si>
  <si>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</si>
  <si>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</si>
  <si>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</si>
  <si>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</si>
  <si>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</si>
  <si>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</si>
  <si>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</si>
  <si>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</si>
  <si>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</si>
  <si>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</si>
  <si>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</si>
  <si>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</si>
  <si>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</si>
  <si>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</si>
  <si>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</si>
  <si>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</si>
  <si>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</si>
  <si>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</si>
  <si>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</si>
  <si>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</si>
  <si>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</si>
  <si>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</si>
  <si>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</si>
  <si>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</si>
  <si>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</si>
  <si>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</si>
  <si>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</si>
  <si>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</si>
  <si>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</si>
  <si>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</si>
  <si>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</si>
  <si>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</si>
  <si>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</si>
  <si>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</si>
  <si>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</si>
  <si>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</si>
  <si>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</si>
  <si>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</si>
  <si>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</si>
  <si>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</si>
  <si>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</si>
  <si>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</si>
  <si>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</si>
  <si>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</si>
  <si>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</si>
  <si>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</si>
  <si>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</si>
  <si>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</si>
  <si>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</si>
  <si>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</si>
  <si>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</si>
  <si>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</si>
  <si>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</si>
  <si>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</si>
  <si>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</si>
  <si>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</si>
  <si>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</si>
  <si>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</si>
  <si>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</si>
  <si>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</si>
  <si>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</si>
  <si>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</si>
  <si>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</si>
  <si>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</si>
  <si>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</si>
  <si>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</si>
  <si>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</si>
  <si>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</si>
  <si>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</si>
  <si>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</si>
  <si>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</si>
  <si>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</si>
  <si>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</si>
  <si>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</si>
  <si>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</si>
  <si>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</si>
  <si>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</si>
  <si>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</si>
  <si>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</si>
  <si>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</si>
  <si>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</si>
  <si>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</si>
  <si>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</si>
  <si>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</si>
  <si>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</si>
  <si>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</si>
  <si>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</si>
  <si>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</si>
  <si>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</si>
  <si>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</si>
  <si>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</si>
  <si>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</si>
  <si>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</si>
  <si>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</si>
  <si>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</si>
  <si>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</si>
  <si>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</si>
  <si>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</si>
  <si>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</si>
  <si>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</si>
  <si>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</si>
  <si>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</si>
  <si>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</si>
  <si>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</si>
  <si>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</si>
  <si>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</si>
  <si>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</si>
  <si>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</si>
  <si>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</si>
  <si>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</si>
  <si>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</si>
  <si>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Individuelle nedskrivninger/hensættelser på udlån og garantidebitorer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</si>
  <si>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</si>
  <si>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</si>
  <si>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</si>
  <si>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</si>
  <si>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</si>
  <si>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Gruppevise nedskrivninger/hensættelser</t>
  </si>
  <si>
    <t>Nedskrivninger/hensættelser i periodens løb</t>
  </si>
  <si>
    <t>Tilbageførsel af nedskrivninger/hensættelser, hvor der ikke længere er objektiv indikation på 
værdiforringelse eller værdiforringelsen er reduceret</t>
  </si>
  <si>
    <t>Summen af udlån og garantidebitorer, hvorpå der er foretaget gruppevise nedskrivninger/hensættelser
(opgjort før nedskrivninger/hensættelser)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</si>
  <si>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</si>
  <si>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</si>
  <si>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</si>
  <si>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</si>
  <si>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</si>
  <si>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Endeligt tabt (afskrevet) ikke tidligere individuelt nedskrevet/hensat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</si>
  <si>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</si>
  <si>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</si>
  <si>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</si>
  <si>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InAkP</t>
  </si>
  <si>
    <t>InVkr</t>
  </si>
  <si>
    <t>InNh</t>
  </si>
  <si>
    <t>InT</t>
  </si>
  <si>
    <t>InX</t>
  </si>
  <si>
    <t>InVre</t>
  </si>
  <si>
    <t>InAkU</t>
  </si>
  <si>
    <t>InEt</t>
  </si>
  <si>
    <t>InSu</t>
  </si>
  <si>
    <t>GrAkP</t>
  </si>
  <si>
    <t>GrVkr</t>
  </si>
  <si>
    <t>GrNh</t>
  </si>
  <si>
    <t>GrT</t>
  </si>
  <si>
    <t>GrX</t>
  </si>
  <si>
    <t>GrAkU</t>
  </si>
  <si>
    <t>GrSu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</si>
  <si>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</si>
  <si>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</si>
  <si>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</si>
  <si>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</si>
  <si>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</si>
  <si>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</si>
  <si>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</si>
  <si>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</si>
  <si>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</si>
  <si>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</si>
  <si>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</si>
  <si>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</si>
  <si>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</si>
  <si>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</si>
  <si>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</si>
  <si>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</si>
  <si>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</si>
  <si>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</si>
  <si>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</si>
  <si>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</si>
  <si>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</si>
  <si>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</si>
  <si>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</si>
  <si>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</si>
  <si>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</si>
  <si>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</si>
  <si>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</si>
  <si>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</si>
  <si>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</si>
  <si>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</si>
  <si>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</si>
  <si>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</si>
  <si>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</si>
  <si>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</si>
  <si>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</si>
  <si>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</si>
  <si>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</si>
  <si>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</si>
  <si>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</si>
  <si>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</si>
  <si>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</si>
  <si>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</si>
  <si>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</si>
  <si>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</si>
  <si>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</si>
  <si>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</si>
  <si>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</si>
  <si>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</si>
  <si>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</si>
  <si>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</si>
  <si>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</si>
  <si>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</si>
  <si>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</si>
  <si>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</si>
  <si>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</si>
  <si>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</si>
  <si>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</si>
  <si>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</si>
  <si>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</si>
  <si>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</si>
  <si>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</si>
  <si>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</si>
  <si>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</si>
  <si>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</si>
  <si>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</si>
  <si>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</si>
  <si>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</si>
  <si>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</si>
  <si>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</si>
  <si>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</si>
  <si>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</si>
  <si>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</si>
  <si>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</si>
  <si>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</si>
  <si>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</si>
  <si>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</si>
  <si>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</si>
  <si>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</si>
  <si>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</si>
  <si>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</si>
  <si>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</si>
  <si>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</si>
  <si>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</si>
  <si>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</si>
  <si>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</si>
  <si>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</si>
  <si>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</si>
  <si>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</si>
  <si>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</si>
  <si>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</si>
  <si>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</si>
  <si>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</si>
  <si>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</si>
  <si>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</si>
  <si>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</si>
  <si>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</si>
  <si>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</si>
  <si>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</si>
  <si>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</si>
  <si>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</si>
  <si>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</si>
  <si>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</si>
  <si>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</si>
  <si>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</si>
  <si>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</si>
  <si>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</si>
  <si>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</si>
  <si>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</si>
  <si>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</si>
  <si>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</si>
  <si>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</si>
  <si>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</si>
  <si>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</si>
  <si>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</si>
  <si>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</si>
  <si>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</si>
  <si>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</si>
  <si>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</si>
  <si>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</si>
  <si>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</si>
  <si>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</si>
  <si>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</si>
  <si>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</si>
  <si>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</si>
  <si>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</si>
  <si>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</si>
  <si>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</si>
  <si>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</si>
  <si>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</si>
  <si>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</si>
  <si>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</si>
  <si>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</si>
  <si>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</si>
  <si>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</si>
  <si>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</si>
  <si>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</si>
  <si>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</si>
  <si>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</si>
  <si>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</si>
  <si>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</si>
  <si>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</si>
  <si>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</si>
  <si>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</si>
  <si>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</si>
  <si>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</si>
  <si>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</si>
  <si>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</si>
  <si>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</si>
  <si>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</si>
  <si>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</si>
  <si>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</si>
  <si>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</si>
  <si>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</si>
  <si>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</si>
  <si>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</si>
  <si>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</si>
  <si>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</si>
  <si>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Individuelt vurderede udlån og garantidebitorer
Størrelse af udlån mv.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</si>
  <si>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</si>
  <si>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</si>
  <si>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</si>
  <si>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</si>
  <si>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</si>
  <si>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</si>
  <si>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</si>
  <si>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</si>
  <si>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</si>
  <si>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</si>
  <si>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</si>
  <si>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</si>
  <si>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</si>
  <si>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</si>
  <si>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</si>
  <si>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</si>
  <si>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</si>
  <si>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</si>
  <si>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</si>
  <si>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</si>
  <si>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</si>
  <si>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</si>
  <si>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</si>
  <si>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</si>
  <si>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</si>
  <si>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</si>
  <si>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</si>
  <si>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</si>
  <si>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</si>
  <si>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</si>
  <si>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</si>
  <si>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</si>
  <si>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</si>
  <si>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</si>
  <si>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</si>
  <si>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</si>
  <si>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</si>
  <si>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</si>
  <si>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</si>
  <si>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</si>
  <si>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</si>
  <si>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</si>
  <si>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</si>
  <si>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</si>
  <si>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</si>
  <si>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</si>
  <si>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</si>
  <si>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</si>
  <si>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</si>
  <si>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</si>
  <si>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</si>
  <si>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</si>
  <si>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</si>
  <si>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</si>
  <si>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</si>
  <si>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</si>
  <si>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</si>
  <si>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</si>
  <si>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</si>
  <si>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</si>
  <si>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</si>
  <si>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</si>
  <si>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</si>
  <si>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</si>
  <si>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</si>
  <si>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</si>
  <si>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</si>
  <si>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</si>
  <si>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</si>
  <si>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</si>
  <si>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</si>
  <si>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</si>
  <si>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</si>
  <si>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</si>
  <si>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</si>
  <si>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</si>
  <si>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</si>
  <si>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</si>
  <si>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</si>
  <si>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</si>
  <si>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</si>
  <si>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</si>
  <si>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</si>
  <si>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</si>
  <si>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</si>
  <si>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</si>
  <si>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</si>
  <si>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</si>
  <si>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</si>
  <si>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</si>
  <si>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</si>
  <si>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</si>
  <si>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</si>
  <si>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</si>
  <si>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</si>
  <si>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</si>
  <si>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</si>
  <si>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</si>
  <si>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</si>
  <si>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</si>
  <si>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</si>
  <si>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</si>
  <si>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</si>
  <si>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</si>
  <si>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</si>
  <si>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</si>
  <si>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</si>
  <si>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</si>
  <si>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</si>
  <si>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</si>
  <si>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</si>
  <si>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</si>
  <si>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</si>
  <si>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</si>
  <si>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</si>
  <si>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</si>
  <si>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</si>
  <si>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</si>
  <si>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</si>
  <si>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</si>
  <si>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</si>
  <si>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</si>
  <si>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</si>
  <si>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</si>
  <si>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</si>
  <si>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</si>
  <si>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</si>
  <si>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</si>
  <si>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</si>
  <si>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INH</t>
  </si>
  <si>
    <t>GNH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</si>
  <si>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</si>
  <si>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</si>
  <si>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</si>
  <si>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</si>
  <si>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</si>
  <si>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</si>
  <si>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</si>
  <si>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</si>
  <si>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</si>
  <si>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</si>
  <si>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</si>
  <si>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</si>
  <si>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</si>
  <si>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</si>
  <si>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</si>
  <si>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</si>
  <si>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</si>
  <si>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</si>
  <si>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</si>
  <si>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</si>
  <si>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</si>
  <si>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</si>
  <si>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</si>
  <si>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</si>
  <si>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</si>
  <si>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</si>
  <si>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</si>
  <si>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</si>
  <si>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</si>
  <si>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</si>
  <si>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</si>
  <si>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</si>
  <si>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</si>
  <si>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</si>
  <si>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</si>
  <si>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</si>
  <si>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</si>
  <si>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</si>
  <si>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</si>
  <si>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</si>
  <si>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</si>
  <si>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</si>
  <si>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</si>
  <si>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</si>
  <si>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</si>
  <si>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</si>
  <si>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</si>
  <si>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</si>
  <si>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</si>
  <si>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</si>
  <si>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</si>
  <si>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</si>
  <si>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</si>
  <si>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</si>
  <si>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</si>
  <si>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</si>
  <si>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</si>
  <si>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</si>
  <si>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</si>
  <si>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</si>
  <si>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</si>
  <si>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</si>
  <si>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</si>
  <si>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</si>
  <si>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</si>
  <si>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</si>
  <si>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</si>
  <si>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</si>
  <si>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</si>
  <si>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</si>
  <si>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</si>
  <si>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</si>
  <si>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</si>
  <si>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</si>
  <si>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</si>
  <si>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</si>
  <si>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</si>
  <si>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</si>
  <si>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</si>
  <si>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</si>
  <si>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</si>
  <si>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</si>
  <si>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</si>
  <si>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</si>
  <si>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</si>
  <si>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</si>
  <si>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</si>
  <si>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</si>
  <si>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</si>
  <si>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</si>
  <si>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</si>
  <si>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</si>
  <si>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</si>
  <si>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</si>
  <si>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</si>
  <si>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</si>
  <si>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</si>
  <si>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</si>
  <si>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</si>
  <si>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</si>
  <si>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</si>
  <si>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</si>
  <si>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</si>
  <si>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</si>
  <si>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</si>
  <si>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</si>
  <si>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</si>
  <si>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</si>
  <si>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</si>
  <si>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</si>
  <si>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</si>
  <si>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</si>
  <si>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</si>
  <si>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</si>
  <si>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</si>
  <si>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</si>
  <si>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</si>
  <si>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</si>
  <si>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</si>
  <si>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</si>
  <si>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</si>
  <si>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</si>
  <si>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</si>
  <si>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</si>
  <si>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</si>
  <si>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</si>
  <si>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</si>
  <si>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</si>
  <si>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på udlån og garantidebitorer (1 + 1.1 + 1.2 - 1.3 + 1.4)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</si>
  <si>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</si>
  <si>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</si>
  <si>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Individuelle
nedskrivninger/
hensættelser
ultimo perioden</t>
    </r>
    <r>
      <rPr>
        <sz val="10"/>
        <color theme="1"/>
        <rFont val="Verdana"/>
        <family val="2"/>
      </rPr>
      <t xml:space="preserve">
1.000 kr.</t>
    </r>
  </si>
  <si>
    <r>
      <t>Gruppevise
nedskrivninger/
hensættelser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</si>
  <si>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</si>
  <si>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</si>
  <si>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</si>
  <si>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</si>
  <si>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</si>
  <si>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</si>
  <si>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</si>
  <si>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</si>
  <si>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</si>
  <si>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</si>
  <si>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</si>
  <si>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</si>
  <si>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</si>
  <si>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</si>
  <si>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</si>
  <si>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</si>
  <si>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</si>
  <si>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</si>
  <si>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</si>
  <si>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</si>
  <si>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</si>
  <si>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</si>
  <si>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</si>
  <si>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</si>
  <si>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</si>
  <si>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</si>
  <si>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</si>
  <si>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</si>
  <si>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</si>
  <si>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</si>
  <si>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</si>
  <si>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</si>
  <si>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</si>
  <si>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</si>
  <si>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</si>
  <si>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</si>
  <si>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</si>
  <si>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</si>
  <si>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</si>
  <si>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</si>
  <si>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</si>
  <si>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</si>
  <si>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</si>
  <si>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I kolonne 1 og 2 indgår alle individuelt vurderede udlån mv., også dem der ikke er nedskrevet på.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</si>
  <si>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</si>
  <si>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</si>
  <si>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</si>
  <si>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</si>
  <si>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</si>
  <si>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</si>
  <si>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</si>
  <si>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</si>
  <si>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</si>
  <si>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</si>
  <si>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</si>
  <si>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</si>
  <si>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</si>
  <si>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</si>
  <si>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</si>
  <si>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</si>
  <si>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</si>
  <si>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</si>
  <si>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</si>
  <si>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</si>
  <si>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</si>
  <si>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</si>
  <si>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</si>
  <si>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</si>
  <si>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</si>
  <si>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</si>
  <si>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</si>
  <si>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</si>
  <si>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</si>
  <si>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</si>
  <si>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</si>
  <si>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</si>
  <si>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</si>
  <si>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</si>
  <si>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</si>
  <si>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</si>
  <si>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</si>
  <si>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</si>
  <si>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</si>
  <si>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</si>
  <si>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</si>
  <si>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</si>
  <si>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</si>
  <si>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</si>
  <si>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</si>
  <si>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</si>
  <si>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</si>
  <si>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</si>
  <si>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</si>
  <si>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</si>
  <si>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</si>
  <si>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</si>
  <si>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</si>
  <si>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</si>
  <si>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</si>
  <si>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</si>
  <si>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</si>
  <si>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</si>
  <si>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</si>
  <si>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</si>
  <si>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</si>
  <si>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</si>
  <si>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</si>
  <si>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</si>
  <si>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</si>
  <si>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</si>
  <si>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</si>
  <si>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</si>
  <si>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</si>
  <si>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</si>
  <si>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</si>
  <si>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</si>
  <si>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</si>
  <si>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</si>
  <si>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</si>
  <si>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</si>
  <si>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</si>
  <si>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</si>
  <si>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</si>
  <si>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</si>
  <si>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</si>
  <si>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</si>
  <si>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</si>
  <si>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</si>
  <si>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</si>
  <si>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</si>
  <si>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</si>
  <si>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regnper</t>
  </si>
  <si>
    <t>regnr</t>
  </si>
  <si>
    <t>REPORTERNAME</t>
  </si>
  <si>
    <t>Virksomhedstype</t>
  </si>
  <si>
    <t>A/S Arbejdernes Landsbank</t>
  </si>
  <si>
    <t>Pengeinstitutter</t>
  </si>
  <si>
    <t>Alm. Brand Bank A/S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</si>
  <si>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</si>
  <si>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</si>
  <si>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</si>
  <si>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</si>
  <si>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</si>
  <si>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</si>
  <si>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</si>
  <si>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</si>
  <si>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Dronninglund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</si>
  <si>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</si>
  <si>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</si>
  <si>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</si>
  <si>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</si>
  <si>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</si>
  <si>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</si>
  <si>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</si>
  <si>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</si>
  <si>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</si>
  <si>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</si>
  <si>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</si>
  <si>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Langå Sparekasse</t>
  </si>
  <si>
    <t>Lollands Bank, Aktieselskab</t>
  </si>
  <si>
    <t>Lån &amp; Spar Bank A/S</t>
  </si>
  <si>
    <t>Lægernes Bank A/S</t>
  </si>
  <si>
    <t>Merkur Andelskasse</t>
  </si>
  <si>
    <t>Middelfart Sparekasse</t>
  </si>
  <si>
    <t>Møns Bank A/S</t>
  </si>
  <si>
    <t>Nordea Bank Danmark</t>
  </si>
  <si>
    <t>Nordfyns Bank, Aktieselskabet</t>
  </si>
  <si>
    <t>Nordjyske Bank A/S</t>
  </si>
  <si>
    <t>Nykredit Bank A/S</t>
  </si>
  <si>
    <t>PenSam Bank A/S</t>
  </si>
  <si>
    <t>Ringkjøbing Landbobank A/S</t>
  </si>
  <si>
    <t>Rise Flemløse Sparekasse</t>
  </si>
  <si>
    <t>Rønde Sparekasse</t>
  </si>
  <si>
    <t>Salling Bank A/S</t>
  </si>
  <si>
    <t>Saxo Bank A/S</t>
  </si>
  <si>
    <t>Saxo Privatbank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</si>
  <si>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</si>
  <si>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</si>
  <si>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</si>
  <si>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</si>
  <si>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</si>
  <si>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</si>
  <si>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</si>
  <si>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</si>
  <si>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</si>
  <si>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</si>
  <si>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</si>
  <si>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</si>
  <si>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</si>
  <si>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Østjydsk Bank A/S</t>
  </si>
  <si>
    <t>Andelskassen Fælleskassen</t>
  </si>
  <si>
    <t>Andelskassen OIKOS</t>
  </si>
  <si>
    <t>Borbjerg Sparekasse</t>
  </si>
  <si>
    <t>Fanø Sparekasse</t>
  </si>
  <si>
    <t>Faster Andelskasse</t>
  </si>
  <si>
    <t>Fjaltring-Trans Sparekasse</t>
  </si>
  <si>
    <t>Flemløse Sparekasse</t>
  </si>
  <si>
    <t>J.A.K. Andelskasse Østervraa</t>
  </si>
  <si>
    <t>Klim Sparekasse</t>
  </si>
  <si>
    <t>Københavns Andelskasse</t>
  </si>
  <si>
    <t>Landbrugets Finansieringsbank A/S</t>
  </si>
  <si>
    <t>Leasing Fyn Bank A/S</t>
  </si>
  <si>
    <t>Maj Bank A/S</t>
  </si>
  <si>
    <t>PFA Bank A/S</t>
  </si>
  <si>
    <t>Refsnæs Sparekasse</t>
  </si>
  <si>
    <t>Sparekassen Den lille Bikube</t>
  </si>
  <si>
    <t>Stadil Sparekasse</t>
  </si>
  <si>
    <t>Søby-Skader-Halling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</si>
  <si>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</si>
  <si>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</si>
  <si>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</si>
  <si>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</si>
  <si>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</si>
  <si>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</si>
  <si>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</si>
  <si>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</si>
  <si>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</si>
  <si>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</si>
  <si>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</si>
  <si>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</si>
  <si>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</si>
  <si>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</si>
  <si>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</si>
  <si>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</si>
  <si>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</si>
  <si>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</si>
  <si>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</si>
  <si>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</si>
  <si>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</si>
  <si>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</si>
  <si>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</si>
  <si>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</si>
  <si>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</si>
  <si>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</si>
  <si>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</si>
  <si>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</si>
  <si>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</si>
  <si>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Pengeinstitutter: Statistisk materiale 2016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</si>
  <si>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</si>
  <si>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</si>
  <si>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</si>
  <si>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</si>
  <si>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</si>
  <si>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</si>
  <si>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</si>
  <si>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</si>
  <si>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</si>
  <si>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</si>
  <si>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</si>
  <si>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</si>
  <si>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</si>
  <si>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</si>
  <si>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</si>
  <si>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</si>
  <si>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</si>
  <si>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</si>
  <si>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</si>
  <si>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</si>
  <si>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</si>
  <si>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</si>
  <si>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</si>
  <si>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</si>
  <si>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</si>
  <si>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</si>
  <si>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</si>
  <si>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</si>
  <si>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</si>
  <si>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</si>
  <si>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</si>
  <si>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</si>
  <si>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</si>
  <si>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</si>
  <si>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</si>
  <si>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</si>
  <si>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</si>
  <si>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</si>
  <si>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</si>
  <si>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</si>
  <si>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</si>
  <si>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</si>
  <si>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</si>
  <si>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</si>
  <si>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</si>
  <si>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</si>
  <si>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</si>
  <si>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</si>
  <si>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</si>
  <si>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</si>
  <si>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</si>
  <si>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</si>
  <si>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</si>
  <si>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</si>
  <si>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</si>
  <si>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</si>
  <si>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</si>
  <si>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</si>
  <si>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</si>
  <si>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</si>
  <si>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</si>
  <si>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</si>
  <si>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</si>
  <si>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</si>
  <si>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Nordea Bank Danmark A/S</t>
  </si>
  <si>
    <t>Institutter i alt: 5</t>
  </si>
  <si>
    <t>Gruppe 2 - Arb. kapital over 12 mia. kr.</t>
  </si>
  <si>
    <t>Ringkøbing Landbobank A/S</t>
  </si>
  <si>
    <t>Lån og Spar Bank A/S</t>
  </si>
  <si>
    <t>Institutter i alt: 12</t>
  </si>
  <si>
    <t>Gruppe 3 - Arb. kapital over 500 mio. kr.</t>
  </si>
  <si>
    <t>Institutter i alt: 37</t>
  </si>
  <si>
    <t>Gruppe 4 - Arb. kapital under 250 mio. kr.</t>
  </si>
  <si>
    <t>J.A.K. Andelskasse Østervrå</t>
  </si>
  <si>
    <t>Andelskassen J.A.K Slagelse</t>
  </si>
  <si>
    <t>institutter i alt: 20</t>
  </si>
  <si>
    <t>Bilag 6.1 Størrelsesgruppering pr. ultimo 2016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</si>
  <si>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</si>
  <si>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</si>
  <si>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</si>
  <si>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</si>
  <si>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</si>
  <si>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</si>
  <si>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</si>
  <si>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</si>
  <si>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</si>
  <si>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</si>
  <si>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</si>
  <si>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</si>
  <si>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</si>
  <si>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</si>
  <si>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</si>
  <si>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</si>
  <si>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</si>
  <si>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</si>
  <si>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</si>
  <si>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</si>
  <si>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</si>
  <si>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</si>
  <si>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Ø</t>
  </si>
  <si>
    <t>Aktieselskabet Arbejdernes Landsbank</t>
  </si>
  <si>
    <t>Ringkjøbing Landbobank. Aktieselskab</t>
  </si>
  <si>
    <t>Østervrå Andelskasse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</si>
</sst>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r.&quot;;[Red]\-#,##0\ &quot;kr.&quot;"/>
    <numFmt numFmtId="165" formatCode="#,##0.0000000000"/>
    <numFmt numFmtId="166" formatCode="0.0"/>
  </numFmts>
  <fonts count="32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31">
    <xf numFmtId="0" fontId="0" fillId="0" borderId="0" xfId="0"/>
    <xf numFmtId="0" fontId="0" fillId="3" borderId="1" xfId="0" applyFill="1" applyBorder="1"/>
    <xf numFmtId="0" fontId="3" fillId="4" borderId="0" xfId="0" applyFont="1" applyFill="1" applyAlignment="1">
      <alignment horizontal="center" vertical="center"/>
    </xf>
    <xf numFmtId="0" fontId="0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/>
    <xf numFmtId="0" fontId="3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top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2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0" fillId="3" borderId="10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10" fillId="0" borderId="0" xfId="0" applyFont="1"/>
    <xf numFmtId="0" fontId="11" fillId="3" borderId="1" xfId="0" applyFont="1" applyFill="1" applyBorder="1" applyAlignment="1">
      <alignment horizontal="left"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0" fillId="0" borderId="0" xfId="0"/>
    <xf numFmtId="3" fontId="0" fillId="0" borderId="0" xfId="0" applyNumberFormat="1"/>
    <xf numFmtId="0" fontId="13" fillId="0" borderId="1" xfId="0" applyFont="1" applyBorder="1"/>
    <xf numFmtId="0" fontId="0" fillId="0" borderId="1" xfId="0" applyBorder="1"/>
    <xf numFmtId="0" fontId="0" fillId="5" borderId="0" xfId="0" applyFill="1"/>
    <xf numFmtId="0" fontId="14" fillId="5" borderId="0" xfId="0" applyFont="1" applyFill="1" applyBorder="1"/>
    <xf numFmtId="166" fontId="0" fillId="0" borderId="1" xfId="0" applyNumberFormat="1" applyBorder="1" applyAlignment="1">
      <alignment horizontal="right"/>
    </xf>
    <xf numFmtId="0" fontId="15" fillId="3" borderId="0" xfId="0" applyFont="1" applyFill="1" applyAlignment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right" vertical="center"/>
    </xf>
    <xf numFmtId="0" fontId="20" fillId="3" borderId="0" xfId="1" applyFont="1" applyFill="1" applyAlignment="1" applyProtection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5" borderId="0" xfId="0" applyFont="1" applyFill="1"/>
    <xf numFmtId="0" fontId="1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5" fillId="0" borderId="0" xfId="0" applyFont="1"/>
    <xf numFmtId="0" fontId="26" fillId="5" borderId="0" xfId="0" applyFont="1" applyFill="1" applyBorder="1" applyAlignment="1">
      <alignment vertical="center"/>
    </xf>
    <xf numFmtId="0" fontId="0" fillId="6" borderId="0" xfId="0" applyFill="1"/>
    <xf numFmtId="0" fontId="0" fillId="0" borderId="23" xfId="0" applyBorder="1"/>
    <xf numFmtId="0" fontId="19" fillId="3" borderId="0" xfId="1" applyFill="1" applyAlignment="1" applyProtection="1"/>
    <xf numFmtId="0" fontId="27" fillId="7" borderId="0" xfId="2" applyFill="1"/>
    <xf numFmtId="0" fontId="30" fillId="7" borderId="0" xfId="2" applyFont="1" applyFill="1"/>
    <xf numFmtId="0" fontId="29" fillId="3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left"/>
    </xf>
    <xf numFmtId="49" fontId="25" fillId="3" borderId="0" xfId="2" applyNumberFormat="1" applyFont="1" applyFill="1" applyBorder="1" applyAlignment="1">
      <alignment horizontal="left"/>
    </xf>
    <xf numFmtId="0" fontId="25" fillId="3" borderId="0" xfId="2" applyNumberFormat="1" applyFont="1" applyFill="1" applyBorder="1" applyAlignment="1">
      <alignment horizontal="left"/>
    </xf>
    <xf numFmtId="49" fontId="29" fillId="3" borderId="0" xfId="2" applyNumberFormat="1" applyFont="1" applyFill="1" applyBorder="1" applyAlignment="1">
      <alignment horizontal="left"/>
    </xf>
    <xf numFmtId="0" fontId="25" fillId="0" borderId="0" xfId="2" applyFont="1" applyFill="1" applyBorder="1" applyAlignment="1">
      <alignment horizontal="left"/>
    </xf>
    <xf numFmtId="0" fontId="29" fillId="0" borderId="0" xfId="2" applyFont="1" applyFill="1" applyBorder="1" applyAlignment="1">
      <alignment horizontal="left"/>
    </xf>
    <xf numFmtId="0" fontId="28" fillId="3" borderId="23" xfId="2" applyFont="1" applyFill="1" applyBorder="1" applyAlignment="1">
      <alignment horizontal="left"/>
    </xf>
    <xf numFmtId="0" fontId="29" fillId="3" borderId="23" xfId="2" applyFont="1" applyFill="1" applyBorder="1" applyAlignment="1">
      <alignment horizontal="left"/>
    </xf>
    <xf numFmtId="0" fontId="29" fillId="3" borderId="25" xfId="2" applyFont="1" applyFill="1" applyBorder="1" applyAlignment="1">
      <alignment horizontal="left"/>
    </xf>
    <xf numFmtId="0" fontId="29" fillId="3" borderId="6" xfId="2" applyFont="1" applyFill="1" applyBorder="1" applyAlignment="1">
      <alignment horizontal="left"/>
    </xf>
    <xf numFmtId="0" fontId="29" fillId="3" borderId="21" xfId="2" applyFont="1" applyFill="1" applyBorder="1" applyAlignment="1">
      <alignment horizontal="left"/>
    </xf>
    <xf numFmtId="0" fontId="29" fillId="3" borderId="7" xfId="2" applyFont="1" applyFill="1" applyBorder="1" applyAlignment="1">
      <alignment horizontal="left"/>
    </xf>
    <xf numFmtId="0" fontId="25" fillId="3" borderId="8" xfId="2" applyFont="1" applyFill="1" applyBorder="1" applyAlignment="1">
      <alignment horizontal="left"/>
    </xf>
    <xf numFmtId="0" fontId="29" fillId="3" borderId="8" xfId="2" applyFont="1" applyFill="1" applyBorder="1" applyAlignment="1">
      <alignment horizontal="left"/>
    </xf>
    <xf numFmtId="0" fontId="29" fillId="3" borderId="22" xfId="2" applyFont="1" applyFill="1" applyBorder="1" applyAlignment="1">
      <alignment horizontal="left"/>
    </xf>
    <xf numFmtId="0" fontId="25" fillId="3" borderId="6" xfId="2" applyNumberFormat="1" applyFont="1" applyFill="1" applyBorder="1" applyAlignment="1">
      <alignment horizontal="left"/>
    </xf>
    <xf numFmtId="49" fontId="25" fillId="3" borderId="21" xfId="2" applyNumberFormat="1" applyFont="1" applyFill="1" applyBorder="1" applyAlignment="1">
      <alignment horizontal="left"/>
    </xf>
    <xf numFmtId="0" fontId="25" fillId="3" borderId="22" xfId="2" applyFont="1" applyFill="1" applyBorder="1" applyAlignment="1">
      <alignment horizontal="left"/>
    </xf>
    <xf numFmtId="0" fontId="25" fillId="3" borderId="23" xfId="2" applyFont="1" applyFill="1" applyBorder="1" applyAlignment="1">
      <alignment horizontal="left"/>
    </xf>
    <xf numFmtId="0" fontId="25" fillId="3" borderId="25" xfId="2" applyFont="1" applyFill="1" applyBorder="1" applyAlignment="1">
      <alignment horizontal="left"/>
    </xf>
    <xf numFmtId="0" fontId="25" fillId="3" borderId="21" xfId="2" applyFont="1" applyFill="1" applyBorder="1" applyAlignment="1">
      <alignment horizontal="left"/>
    </xf>
    <xf numFmtId="0" fontId="25" fillId="3" borderId="7" xfId="2" applyFont="1" applyFill="1" applyBorder="1" applyAlignment="1">
      <alignment horizontal="left"/>
    </xf>
    <xf numFmtId="0" fontId="31" fillId="3" borderId="24" xfId="2" applyFont="1" applyFill="1" applyBorder="1" applyAlignment="1">
      <alignment horizontal="left"/>
    </xf>
    <xf numFmtId="0" fontId="27" fillId="3" borderId="0" xfId="2" applyFill="1"/>
    <xf numFmtId="0" fontId="13" fillId="3" borderId="0" xfId="0" applyFont="1" applyFill="1"/>
    <xf numFmtId="0" fontId="0" fillId="3" borderId="0" xfId="0" applyNumberFormat="1" applyFill="1"/>
    <xf numFmtId="49" fontId="0" fillId="3" borderId="0" xfId="0" applyNumberFormat="1" applyFill="1"/>
    <xf numFmtId="0" fontId="13" fillId="3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8" fillId="2" borderId="1" xfId="0" applyFont="1" applyFill="1" applyBorder="1" applyAlignment="1">
      <alignment horizontal="left" vertical="center" wrapText="1"/>
    </xf>
    <xf numFmtId="0" fontId="19" fillId="0" borderId="0" xfId="1" applyAlignment="1" applyProtection="1"/>
    <xf numFmtId="0" fontId="8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3"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6"/>
  <sheetViews>
    <sheetView showGridLines="0" tabSelected="1" zoomScaleNormal="100" workbookViewId="0"/>
  </sheetViews>
  <sheetFormatPr defaultColWidth="0" defaultRowHeight="15" zeroHeight="1" x14ac:dyDescent="0.25"/>
  <cols>
    <col min="1" max="1" width="2.42578125" customWidth="1"/>
    <col min="2" max="2" width="9.140625" customWidth="1"/>
    <col min="3" max="3" width="10.85546875" customWidth="1"/>
    <col min="4" max="4" width="92.85546875" customWidth="1"/>
    <col min="5" max="5" width="9.140625" customWidth="1"/>
    <col min="6" max="16384" width="9.140625" hidden="1"/>
  </cols>
  <sheetData>
    <row r="1" spans="2:4" x14ac:dyDescent="0.25"/>
    <row r="2" spans="2:4" x14ac:dyDescent="0.25"/>
    <row r="3" spans="2:4" x14ac:dyDescent="0.25"/>
    <row r="4" spans="2:4" ht="30" customHeight="1" x14ac:dyDescent="0.25"/>
    <row r="5" spans="2:4" ht="28.5" x14ac:dyDescent="0.45">
      <c r="B5" s="133" t="s">
        <v>1214</v>
      </c>
      <c r="C5" s="87"/>
    </row>
    <row r="6" spans="2:4" x14ac:dyDescent="0.25">
      <c r="B6" s="145"/>
      <c r="C6" s="132"/>
    </row>
    <row r="7" spans="2:4" ht="21" x14ac:dyDescent="0.35">
      <c r="B7" s="135" t="s">
        <v>1205</v>
      </c>
      <c r="C7" s="135"/>
      <c r="D7" s="103"/>
    </row>
    <row r="8" spans="2:4" ht="15.75" x14ac:dyDescent="0.25">
      <c r="B8" s="136"/>
      <c r="C8" s="137"/>
      <c r="D8" s="103"/>
    </row>
    <row r="9" spans="2:4" x14ac:dyDescent="0.25">
      <c r="B9" s="138" t="s">
        <v>1206</v>
      </c>
      <c r="C9" s="155" t="s">
        <v>1215</v>
      </c>
      <c r="D9" s="103" t="s">
        <v>1217</v>
      </c>
    </row>
    <row r="10" spans="2:4" x14ac:dyDescent="0.25">
      <c r="B10" s="138" t="s">
        <v>1206</v>
      </c>
      <c r="C10" s="155" t="s">
        <v>1216</v>
      </c>
      <c r="D10" s="103" t="s">
        <v>1218</v>
      </c>
    </row>
    <row r="11" spans="2:4" x14ac:dyDescent="0.25">
      <c r="B11" s="139"/>
      <c r="C11" s="137"/>
      <c r="D11" s="137"/>
    </row>
    <row r="12" spans="2:4" ht="21" x14ac:dyDescent="0.35">
      <c r="B12" s="140" t="s">
        <v>1207</v>
      </c>
      <c r="C12" s="137"/>
      <c r="D12" s="137"/>
    </row>
    <row r="13" spans="2:4" ht="15.75" x14ac:dyDescent="0.25">
      <c r="B13" s="136"/>
      <c r="C13" s="137"/>
      <c r="D13" s="137"/>
    </row>
    <row r="14" spans="2:4" x14ac:dyDescent="0.25">
      <c r="B14" s="138" t="s">
        <v>1206</v>
      </c>
      <c r="C14" s="155" t="s">
        <v>1219</v>
      </c>
      <c r="D14" s="103" t="s">
        <v>1238</v>
      </c>
    </row>
    <row r="15" spans="2:4" x14ac:dyDescent="0.25">
      <c r="B15" s="138" t="s">
        <v>1206</v>
      </c>
      <c r="C15" s="155" t="s">
        <v>1220</v>
      </c>
      <c r="D15" s="103" t="s">
        <v>1239</v>
      </c>
    </row>
    <row r="16" spans="2:4" x14ac:dyDescent="0.25">
      <c r="B16" s="138" t="s">
        <v>1206</v>
      </c>
      <c r="C16" s="155" t="s">
        <v>1221</v>
      </c>
      <c r="D16" s="103" t="s">
        <v>1240</v>
      </c>
    </row>
    <row r="17" spans="2:4" x14ac:dyDescent="0.25">
      <c r="B17" s="138" t="s">
        <v>1206</v>
      </c>
      <c r="C17" s="155" t="s">
        <v>1222</v>
      </c>
      <c r="D17" s="103" t="s">
        <v>1217</v>
      </c>
    </row>
    <row r="18" spans="2:4" x14ac:dyDescent="0.25">
      <c r="B18" s="138" t="s">
        <v>1206</v>
      </c>
      <c r="C18" s="155" t="s">
        <v>1223</v>
      </c>
      <c r="D18" s="103" t="s">
        <v>1218</v>
      </c>
    </row>
    <row r="19" spans="2:4" x14ac:dyDescent="0.25">
      <c r="B19" s="138" t="s">
        <v>1206</v>
      </c>
      <c r="C19" s="155" t="s">
        <v>1224</v>
      </c>
      <c r="D19" s="103" t="s">
        <v>329</v>
      </c>
    </row>
    <row r="20" spans="2:4" x14ac:dyDescent="0.25">
      <c r="B20" s="138" t="s">
        <v>1206</v>
      </c>
      <c r="C20" s="155" t="s">
        <v>1225</v>
      </c>
      <c r="D20" s="103" t="s">
        <v>1241</v>
      </c>
    </row>
    <row r="21" spans="2:4" x14ac:dyDescent="0.25">
      <c r="B21" s="138" t="s">
        <v>1206</v>
      </c>
      <c r="C21" s="155" t="s">
        <v>1226</v>
      </c>
      <c r="D21" s="103" t="s">
        <v>1242</v>
      </c>
    </row>
    <row r="22" spans="2:4" x14ac:dyDescent="0.25">
      <c r="B22" s="138" t="s">
        <v>1206</v>
      </c>
      <c r="C22" s="155" t="s">
        <v>1227</v>
      </c>
      <c r="D22" s="103" t="s">
        <v>1243</v>
      </c>
    </row>
    <row r="23" spans="2:4" x14ac:dyDescent="0.25">
      <c r="B23" s="138" t="s">
        <v>1206</v>
      </c>
      <c r="C23" s="155" t="s">
        <v>1228</v>
      </c>
      <c r="D23" s="103" t="s">
        <v>1244</v>
      </c>
    </row>
    <row r="24" spans="2:4" x14ac:dyDescent="0.25">
      <c r="B24" s="138" t="s">
        <v>1206</v>
      </c>
      <c r="C24" s="155" t="s">
        <v>1229</v>
      </c>
      <c r="D24" s="103" t="s">
        <v>1245</v>
      </c>
    </row>
    <row r="25" spans="2:4" x14ac:dyDescent="0.25">
      <c r="B25" s="138" t="s">
        <v>1206</v>
      </c>
      <c r="C25" s="155" t="s">
        <v>1230</v>
      </c>
      <c r="D25" s="103" t="s">
        <v>1246</v>
      </c>
    </row>
    <row r="26" spans="2:4" x14ac:dyDescent="0.25">
      <c r="B26" s="138" t="s">
        <v>1206</v>
      </c>
      <c r="C26" s="155" t="s">
        <v>1231</v>
      </c>
      <c r="D26" s="103" t="s">
        <v>1247</v>
      </c>
    </row>
    <row r="27" spans="2:4" x14ac:dyDescent="0.25">
      <c r="B27" s="138" t="s">
        <v>1206</v>
      </c>
      <c r="C27" s="155" t="s">
        <v>1232</v>
      </c>
      <c r="D27" s="103" t="s">
        <v>1248</v>
      </c>
    </row>
    <row r="28" spans="2:4" x14ac:dyDescent="0.25">
      <c r="B28" s="138" t="s">
        <v>1206</v>
      </c>
      <c r="C28" s="155" t="s">
        <v>1233</v>
      </c>
      <c r="D28" s="103" t="s">
        <v>372</v>
      </c>
    </row>
    <row r="29" spans="2:4" x14ac:dyDescent="0.25">
      <c r="B29" s="138" t="s">
        <v>1206</v>
      </c>
      <c r="C29" s="155" t="s">
        <v>1234</v>
      </c>
      <c r="D29" s="103" t="s">
        <v>1249</v>
      </c>
    </row>
    <row r="30" spans="2:4" x14ac:dyDescent="0.25">
      <c r="B30" s="138" t="s">
        <v>1206</v>
      </c>
      <c r="C30" s="155" t="s">
        <v>1235</v>
      </c>
      <c r="D30" s="103" t="s">
        <v>1250</v>
      </c>
    </row>
    <row r="31" spans="2:4" x14ac:dyDescent="0.25">
      <c r="B31" s="138" t="s">
        <v>1206</v>
      </c>
      <c r="C31" s="155" t="s">
        <v>1236</v>
      </c>
      <c r="D31" s="103" t="s">
        <v>409</v>
      </c>
    </row>
    <row r="32" spans="2:4" x14ac:dyDescent="0.25">
      <c r="B32" s="138" t="s">
        <v>1206</v>
      </c>
      <c r="C32" s="155" t="s">
        <v>1237</v>
      </c>
      <c r="D32" s="103" t="s">
        <v>517</v>
      </c>
    </row>
    <row r="33" spans="2:4" x14ac:dyDescent="0.25">
      <c r="B33" s="137"/>
      <c r="C33" s="137"/>
      <c r="D33" s="137"/>
    </row>
    <row r="34" spans="2:4" ht="21" x14ac:dyDescent="0.35">
      <c r="B34" s="141" t="s">
        <v>1208</v>
      </c>
      <c r="C34" s="141"/>
      <c r="D34" s="141"/>
    </row>
    <row r="35" spans="2:4" ht="15.75" x14ac:dyDescent="0.25">
      <c r="B35" s="136"/>
      <c r="C35" s="137"/>
      <c r="D35" s="137"/>
    </row>
    <row r="36" spans="2:4" x14ac:dyDescent="0.25">
      <c r="B36" s="138" t="s">
        <v>1206</v>
      </c>
      <c r="C36" s="155" t="s">
        <v>1259</v>
      </c>
      <c r="D36" s="103" t="s">
        <v>1276</v>
      </c>
    </row>
    <row r="37" spans="2:4" x14ac:dyDescent="0.25">
      <c r="B37" s="138" t="s">
        <v>1206</v>
      </c>
      <c r="C37" s="155" t="s">
        <v>1260</v>
      </c>
      <c r="D37" s="103" t="s">
        <v>1275</v>
      </c>
    </row>
    <row r="38" spans="2:4" x14ac:dyDescent="0.25">
      <c r="B38" s="138" t="s">
        <v>1206</v>
      </c>
      <c r="C38" s="155" t="s">
        <v>1261</v>
      </c>
      <c r="D38" s="103" t="s">
        <v>1240</v>
      </c>
    </row>
    <row r="39" spans="2:4" x14ac:dyDescent="0.25">
      <c r="B39" s="137"/>
      <c r="C39" s="137"/>
      <c r="D39" s="137"/>
    </row>
    <row r="40" spans="2:4" ht="21" x14ac:dyDescent="0.35">
      <c r="B40" s="140" t="s">
        <v>1209</v>
      </c>
      <c r="C40" s="137"/>
      <c r="D40" s="137"/>
    </row>
    <row r="41" spans="2:4" ht="15.75" x14ac:dyDescent="0.25">
      <c r="B41" s="136"/>
      <c r="C41" s="137"/>
      <c r="D41" s="137"/>
    </row>
    <row r="42" spans="2:4" x14ac:dyDescent="0.25">
      <c r="B42" s="142" t="s">
        <v>1210</v>
      </c>
      <c r="C42" s="143"/>
      <c r="D42" s="143"/>
    </row>
    <row r="43" spans="2:4" x14ac:dyDescent="0.25">
      <c r="B43" s="143"/>
      <c r="C43" s="143"/>
      <c r="D43" s="143"/>
    </row>
    <row r="44" spans="2:4" x14ac:dyDescent="0.25">
      <c r="B44" s="138" t="s">
        <v>1206</v>
      </c>
      <c r="C44" s="155" t="s">
        <v>1262</v>
      </c>
      <c r="D44" s="103" t="s">
        <v>1276</v>
      </c>
    </row>
    <row r="45" spans="2:4" x14ac:dyDescent="0.25">
      <c r="B45" s="138" t="s">
        <v>1206</v>
      </c>
      <c r="C45" s="155" t="s">
        <v>1263</v>
      </c>
      <c r="D45" s="103" t="s">
        <v>1275</v>
      </c>
    </row>
    <row r="46" spans="2:4" x14ac:dyDescent="0.25">
      <c r="B46" s="138" t="s">
        <v>1206</v>
      </c>
      <c r="C46" s="155" t="s">
        <v>1264</v>
      </c>
      <c r="D46" s="103" t="s">
        <v>1240</v>
      </c>
    </row>
    <row r="47" spans="2:4" x14ac:dyDescent="0.25">
      <c r="B47" s="143"/>
      <c r="C47" s="143"/>
      <c r="D47" s="143"/>
    </row>
    <row r="48" spans="2:4" x14ac:dyDescent="0.25">
      <c r="B48" s="142" t="s">
        <v>1211</v>
      </c>
      <c r="C48" s="143"/>
      <c r="D48" s="143"/>
    </row>
    <row r="49" spans="2:4" x14ac:dyDescent="0.25">
      <c r="B49" s="143"/>
      <c r="C49" s="143"/>
      <c r="D49" s="143"/>
    </row>
    <row r="50" spans="2:4" x14ac:dyDescent="0.25">
      <c r="B50" s="138" t="s">
        <v>1206</v>
      </c>
      <c r="C50" s="155" t="s">
        <v>1265</v>
      </c>
      <c r="D50" s="103" t="s">
        <v>1276</v>
      </c>
    </row>
    <row r="51" spans="2:4" x14ac:dyDescent="0.25">
      <c r="B51" s="138" t="s">
        <v>1206</v>
      </c>
      <c r="C51" s="155" t="s">
        <v>1266</v>
      </c>
      <c r="D51" s="103" t="s">
        <v>1275</v>
      </c>
    </row>
    <row r="52" spans="2:4" x14ac:dyDescent="0.25">
      <c r="B52" s="138" t="s">
        <v>1206</v>
      </c>
      <c r="C52" s="155" t="s">
        <v>1267</v>
      </c>
      <c r="D52" s="103" t="s">
        <v>1240</v>
      </c>
    </row>
    <row r="53" spans="2:4" x14ac:dyDescent="0.25">
      <c r="B53" s="143"/>
      <c r="C53" s="143"/>
      <c r="D53" s="143"/>
    </row>
    <row r="54" spans="2:4" x14ac:dyDescent="0.25">
      <c r="B54" s="142" t="s">
        <v>1212</v>
      </c>
      <c r="C54" s="143"/>
      <c r="D54" s="143"/>
    </row>
    <row r="55" spans="2:4" x14ac:dyDescent="0.25">
      <c r="B55" s="143"/>
      <c r="C55" s="143"/>
      <c r="D55" s="143"/>
    </row>
    <row r="56" spans="2:4" x14ac:dyDescent="0.25">
      <c r="B56" s="138" t="s">
        <v>1206</v>
      </c>
      <c r="C56" s="155" t="s">
        <v>1268</v>
      </c>
      <c r="D56" s="103" t="s">
        <v>1276</v>
      </c>
    </row>
    <row r="57" spans="2:4" x14ac:dyDescent="0.25">
      <c r="B57" s="138" t="s">
        <v>1206</v>
      </c>
      <c r="C57" s="155" t="s">
        <v>1269</v>
      </c>
      <c r="D57" s="103" t="s">
        <v>1275</v>
      </c>
    </row>
    <row r="58" spans="2:4" x14ac:dyDescent="0.25">
      <c r="B58" s="137"/>
      <c r="C58" s="137"/>
      <c r="D58" s="137"/>
    </row>
    <row r="59" spans="2:4" ht="21" x14ac:dyDescent="0.35">
      <c r="B59" s="140" t="s">
        <v>1213</v>
      </c>
      <c r="C59" s="137"/>
      <c r="D59" s="137"/>
    </row>
    <row r="60" spans="2:4" ht="15.75" x14ac:dyDescent="0.25">
      <c r="B60" s="144"/>
      <c r="C60" s="137"/>
      <c r="D60" s="137"/>
    </row>
    <row r="61" spans="2:4" x14ac:dyDescent="0.25">
      <c r="B61" s="138" t="s">
        <v>1206</v>
      </c>
      <c r="C61" s="155" t="s">
        <v>1270</v>
      </c>
      <c r="D61" s="103" t="s">
        <v>1274</v>
      </c>
    </row>
    <row r="62" spans="2:4" x14ac:dyDescent="0.25">
      <c r="B62" s="137"/>
      <c r="C62" s="137"/>
      <c r="D62" s="137"/>
    </row>
    <row r="63" spans="2:4" ht="21" x14ac:dyDescent="0.35">
      <c r="B63" s="140" t="s">
        <v>1273</v>
      </c>
      <c r="C63" s="137"/>
      <c r="D63" s="137"/>
    </row>
    <row r="64" spans="2:4" x14ac:dyDescent="0.25">
      <c r="B64" s="137"/>
      <c r="C64" s="137"/>
      <c r="D64" s="137"/>
    </row>
    <row r="65" spans="2:4" x14ac:dyDescent="0.25">
      <c r="B65" s="138" t="s">
        <v>1206</v>
      </c>
      <c r="C65" s="155" t="s">
        <v>1271</v>
      </c>
      <c r="D65" s="103" t="s">
        <v>1272</v>
      </c>
    </row>
    <row r="66" spans="2:4" x14ac:dyDescent="0.25"/>
  </sheetData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6" location="'Tabel 3.1'!C1" display="Tabel 3.1"/>
    <hyperlink ref="C37" location="'Tabel 3.2'!C1" display="Tabel 3.2"/>
    <hyperlink ref="C38" location="'Tabel 3.3'!C1" display="Tabel 3.3"/>
    <hyperlink ref="C44" location="'Tabel 4.1'!D3" display="Tabel 4.1"/>
    <hyperlink ref="C45" location="'Tabel 4.2'!E3" display="Tabel 4.2"/>
    <hyperlink ref="C46" location="'Tabel 4.3'!D3" display="Tabel 4.3"/>
    <hyperlink ref="C50" location="'Tabel 4.4'!D3" display="Tabel 4.4"/>
    <hyperlink ref="C51" location="'Tabel 4.5'!E3" display="Tabel 4.5"/>
    <hyperlink ref="C52" location="'Tabel 4.6'!D3" display="Tabel 4.6"/>
    <hyperlink ref="C56" location="'Tabel 4.7'!D3" display="Tabel 4.7"/>
    <hyperlink ref="C57" location="'Tabel 4.8'!E3" display="Tabel 4.8"/>
    <hyperlink ref="C65" location="'Bilag 6.1'!A1" display="Bilag 6.1"/>
    <hyperlink ref="C61" location="'Bilag 5.1'!A1" display="Bilag 5.1"/>
  </hyperlinks>
  <pageMargins left="0.7" right="0.7" top="0.75" bottom="0.75" header="0.3" footer="0.3"/>
  <pageSetup paperSize="9" scale="81" fitToHeight="0" orientation="portrait" r:id="rId1"/>
  <rowBreaks count="1" manualBreakCount="1">
    <brk id="5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13.7109375" hidden="1" customWidth="1"/>
    <col min="3" max="3" width="4" bestFit="1" customWidth="1"/>
    <col min="4" max="4" width="73.28515625" customWidth="1"/>
    <col min="5" max="5" width="16.5703125" customWidth="1"/>
    <col min="6" max="6" width="9.140625" customWidth="1"/>
    <col min="7" max="16384" width="9.140625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ht="23.25" x14ac:dyDescent="0.25">
      <c r="C3" s="199" t="s">
        <v>1002</v>
      </c>
      <c r="D3" s="199"/>
      <c r="E3" s="199"/>
    </row>
    <row r="4" spans="1:5" ht="33.75" customHeight="1" x14ac:dyDescent="0.25">
      <c r="A4" s="48" t="s">
        <v>31</v>
      </c>
      <c r="B4" s="74" t="s">
        <v>37</v>
      </c>
      <c r="C4" s="1"/>
      <c r="D4" s="5"/>
      <c r="E4" s="84" t="s">
        <v>1004</v>
      </c>
    </row>
    <row r="5" spans="1:5" x14ac:dyDescent="0.25">
      <c r="A5" s="2" t="s">
        <v>32</v>
      </c>
      <c r="B5" t="str">
        <f t="shared" ref="B5:B22" si="0">"Res_"&amp;A5&amp;"_"&amp;$B$4</f>
        <v>Res_Rind_RY</v>
      </c>
      <c r="C5" s="4" t="s">
        <v>0</v>
      </c>
      <c r="D5" s="4" t="s">
        <v>14</v>
      </c>
      <c r="E5" s="126">
        <v>57355410</v>
      </c>
    </row>
    <row r="6" spans="1:5" x14ac:dyDescent="0.25">
      <c r="A6" s="2" t="s">
        <v>33</v>
      </c>
      <c r="B6" s="50" t="str">
        <f t="shared" si="0"/>
        <v>Res_Rudg_RY</v>
      </c>
      <c r="C6" s="4" t="s">
        <v>1</v>
      </c>
      <c r="D6" s="4" t="s">
        <v>15</v>
      </c>
      <c r="E6" s="126">
        <v>15394123</v>
      </c>
    </row>
    <row r="7" spans="1:5" x14ac:dyDescent="0.25">
      <c r="A7" s="2" t="s">
        <v>844</v>
      </c>
      <c r="B7" s="50" t="str">
        <f t="shared" si="0"/>
        <v>Res_TotR_RY</v>
      </c>
      <c r="C7" s="4"/>
      <c r="D7" s="7" t="s">
        <v>16</v>
      </c>
      <c r="E7" s="126">
        <v>41961293</v>
      </c>
    </row>
    <row r="8" spans="1:5" x14ac:dyDescent="0.25">
      <c r="A8" s="2" t="s">
        <v>34</v>
      </c>
      <c r="B8" s="50" t="str">
        <f t="shared" si="0"/>
        <v>Res_UdAk_RY</v>
      </c>
      <c r="C8" s="4" t="s">
        <v>2</v>
      </c>
      <c r="D8" s="4" t="s">
        <v>17</v>
      </c>
      <c r="E8" s="126">
        <v>894082</v>
      </c>
    </row>
    <row r="9" spans="1:5" x14ac:dyDescent="0.25">
      <c r="A9" s="2" t="s">
        <v>845</v>
      </c>
      <c r="B9" s="50" t="str">
        <f t="shared" si="0"/>
        <v>Res_GPi_RY</v>
      </c>
      <c r="C9" s="4" t="s">
        <v>3</v>
      </c>
      <c r="D9" s="4" t="s">
        <v>18</v>
      </c>
      <c r="E9" s="126">
        <v>30949909</v>
      </c>
    </row>
    <row r="10" spans="1:5" x14ac:dyDescent="0.25">
      <c r="A10" s="2" t="s">
        <v>846</v>
      </c>
      <c r="B10" s="50" t="str">
        <f t="shared" si="0"/>
        <v>Res_GPu_RY</v>
      </c>
      <c r="C10" s="4" t="s">
        <v>4</v>
      </c>
      <c r="D10" s="4" t="s">
        <v>19</v>
      </c>
      <c r="E10" s="126">
        <v>6161395</v>
      </c>
    </row>
    <row r="11" spans="1:5" x14ac:dyDescent="0.25">
      <c r="A11" s="2" t="s">
        <v>847</v>
      </c>
      <c r="B11" s="50" t="str">
        <f t="shared" si="0"/>
        <v>Res_RGTot_RY</v>
      </c>
      <c r="C11" s="4"/>
      <c r="D11" s="7" t="s">
        <v>20</v>
      </c>
      <c r="E11" s="126">
        <v>67643879</v>
      </c>
    </row>
    <row r="12" spans="1:5" x14ac:dyDescent="0.25">
      <c r="A12" s="2" t="s">
        <v>35</v>
      </c>
      <c r="B12" s="50" t="str">
        <f t="shared" si="0"/>
        <v>Res_Kreg_RY</v>
      </c>
      <c r="C12" s="4" t="s">
        <v>5</v>
      </c>
      <c r="D12" s="4" t="s">
        <v>21</v>
      </c>
      <c r="E12" s="126">
        <v>6925958</v>
      </c>
    </row>
    <row r="13" spans="1:5" x14ac:dyDescent="0.25">
      <c r="A13" s="2" t="s">
        <v>848</v>
      </c>
      <c r="B13" s="50" t="str">
        <f t="shared" si="0"/>
        <v>Res_Xdi_RY</v>
      </c>
      <c r="C13" s="4" t="s">
        <v>6</v>
      </c>
      <c r="D13" s="4" t="s">
        <v>22</v>
      </c>
      <c r="E13" s="126">
        <v>3417179</v>
      </c>
    </row>
    <row r="14" spans="1:5" x14ac:dyDescent="0.25">
      <c r="A14" s="2" t="s">
        <v>849</v>
      </c>
      <c r="B14" s="50" t="str">
        <f t="shared" si="0"/>
        <v>Res_UPa_RY</v>
      </c>
      <c r="C14" s="4" t="s">
        <v>7</v>
      </c>
      <c r="D14" s="4" t="s">
        <v>23</v>
      </c>
      <c r="E14" s="126">
        <v>46051474</v>
      </c>
    </row>
    <row r="15" spans="1:5" x14ac:dyDescent="0.25">
      <c r="A15" s="2" t="s">
        <v>36</v>
      </c>
      <c r="B15" s="50" t="str">
        <f t="shared" si="0"/>
        <v>Res_ImMa_RY</v>
      </c>
      <c r="C15" s="4" t="s">
        <v>8</v>
      </c>
      <c r="D15" s="4" t="s">
        <v>24</v>
      </c>
      <c r="E15" s="126">
        <v>3150727</v>
      </c>
    </row>
    <row r="16" spans="1:5" x14ac:dyDescent="0.25">
      <c r="A16" s="2" t="s">
        <v>850</v>
      </c>
      <c r="B16" s="50" t="str">
        <f t="shared" si="0"/>
        <v>Res_Xdu_RY</v>
      </c>
      <c r="C16" s="4" t="s">
        <v>9</v>
      </c>
      <c r="D16" s="4" t="s">
        <v>25</v>
      </c>
      <c r="E16" s="126">
        <v>216941</v>
      </c>
    </row>
    <row r="17" spans="1:5" x14ac:dyDescent="0.25">
      <c r="A17" s="2" t="s">
        <v>851</v>
      </c>
      <c r="B17" s="50" t="str">
        <f t="shared" si="0"/>
        <v>Res_UGn_RY</v>
      </c>
      <c r="C17" s="4" t="s">
        <v>10</v>
      </c>
      <c r="D17" s="4" t="s">
        <v>26</v>
      </c>
      <c r="E17" s="126">
        <v>2740865</v>
      </c>
    </row>
    <row r="18" spans="1:5" x14ac:dyDescent="0.25">
      <c r="A18" s="2" t="s">
        <v>852</v>
      </c>
      <c r="B18" s="50" t="str">
        <f t="shared" si="0"/>
        <v>Res_Rat_RY</v>
      </c>
      <c r="C18" s="4" t="s">
        <v>11</v>
      </c>
      <c r="D18" s="4" t="s">
        <v>27</v>
      </c>
      <c r="E18" s="126">
        <v>13367671</v>
      </c>
    </row>
    <row r="19" spans="1:5" x14ac:dyDescent="0.25">
      <c r="A19" s="2" t="s">
        <v>853</v>
      </c>
      <c r="B19" s="50" t="str">
        <f t="shared" si="0"/>
        <v>Res_Raa_RY</v>
      </c>
      <c r="C19" s="4" t="s">
        <v>12</v>
      </c>
      <c r="D19" s="4" t="s">
        <v>28</v>
      </c>
      <c r="E19" s="126">
        <v>24</v>
      </c>
    </row>
    <row r="20" spans="1:5" x14ac:dyDescent="0.25">
      <c r="A20" s="2" t="s">
        <v>854</v>
      </c>
      <c r="B20" s="50" t="str">
        <f t="shared" si="0"/>
        <v>Res_RfS_RY</v>
      </c>
      <c r="C20" s="4"/>
      <c r="D20" s="7" t="s">
        <v>29</v>
      </c>
      <c r="E20" s="126">
        <v>39194700</v>
      </c>
    </row>
    <row r="21" spans="1:5" x14ac:dyDescent="0.25">
      <c r="A21" s="2" t="s">
        <v>30</v>
      </c>
      <c r="B21" s="50" t="str">
        <f t="shared" si="0"/>
        <v>Res_Skat_RY</v>
      </c>
      <c r="C21" s="4" t="s">
        <v>13</v>
      </c>
      <c r="D21" s="4" t="s">
        <v>30</v>
      </c>
      <c r="E21" s="126">
        <v>5389989</v>
      </c>
    </row>
    <row r="22" spans="1:5" x14ac:dyDescent="0.25">
      <c r="A22" s="2" t="s">
        <v>855</v>
      </c>
      <c r="B22" s="50" t="str">
        <f t="shared" si="0"/>
        <v>Res_RP_RY</v>
      </c>
      <c r="C22" s="4"/>
      <c r="D22" s="7" t="s">
        <v>519</v>
      </c>
      <c r="E22" s="126">
        <v>33804714</v>
      </c>
    </row>
    <row r="23" spans="1:5" x14ac:dyDescent="0.25"/>
    <row r="24" spans="1:5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15.5703125" style="50" hidden="1" customWidth="1"/>
    <col min="3" max="3" width="4" bestFit="1" customWidth="1"/>
    <col min="4" max="4" width="5.140625" bestFit="1" customWidth="1"/>
    <col min="5" max="5" width="90.140625" bestFit="1" customWidth="1"/>
    <col min="6" max="6" width="19.28515625" customWidth="1"/>
    <col min="7" max="7" width="9.140625" customWidth="1"/>
    <col min="8" max="16384" width="9.140625" hidden="1"/>
  </cols>
  <sheetData>
    <row r="1" spans="1:6" x14ac:dyDescent="0.25">
      <c r="C1" s="200" t="s">
        <v>1277</v>
      </c>
      <c r="D1" s="200"/>
      <c r="E1" s="200"/>
    </row>
    <row r="2" spans="1:6" x14ac:dyDescent="0.25"/>
    <row r="3" spans="1:6" ht="23.25" x14ac:dyDescent="0.25">
      <c r="C3" s="201" t="s">
        <v>1003</v>
      </c>
      <c r="D3" s="201"/>
      <c r="E3" s="201"/>
      <c r="F3" s="201"/>
    </row>
    <row r="4" spans="1:6" ht="25.5" x14ac:dyDescent="0.25">
      <c r="C4" s="4"/>
      <c r="D4" s="46"/>
      <c r="E4" s="7"/>
      <c r="F4" s="76" t="s">
        <v>921</v>
      </c>
    </row>
    <row r="5" spans="1:6" x14ac:dyDescent="0.25">
      <c r="A5" s="8" t="s">
        <v>31</v>
      </c>
      <c r="B5" s="2" t="s">
        <v>104</v>
      </c>
      <c r="C5" s="73"/>
      <c r="D5" s="73"/>
      <c r="E5" s="77" t="s">
        <v>43</v>
      </c>
      <c r="F5" s="76"/>
    </row>
    <row r="6" spans="1:6" x14ac:dyDescent="0.25">
      <c r="A6" s="74" t="s">
        <v>856</v>
      </c>
      <c r="B6" s="50" t="str">
        <f t="shared" ref="B6:B27" si="0">"Bal_"&amp;$B$5&amp;"_"&amp;A6</f>
        <v>Bal_BO_Akac</v>
      </c>
      <c r="C6" s="4" t="s">
        <v>0</v>
      </c>
      <c r="D6" s="46"/>
      <c r="E6" s="4" t="s">
        <v>44</v>
      </c>
      <c r="F6" s="126">
        <v>48030522</v>
      </c>
    </row>
    <row r="7" spans="1:6" x14ac:dyDescent="0.25">
      <c r="A7" s="74" t="s">
        <v>857</v>
      </c>
      <c r="B7" s="50" t="str">
        <f t="shared" si="0"/>
        <v>Bal_BO_Agb</v>
      </c>
      <c r="C7" s="4" t="s">
        <v>1</v>
      </c>
      <c r="D7" s="46"/>
      <c r="E7" s="4" t="s">
        <v>45</v>
      </c>
      <c r="F7" s="126">
        <v>0</v>
      </c>
    </row>
    <row r="8" spans="1:6" x14ac:dyDescent="0.25">
      <c r="A8" s="74" t="s">
        <v>461</v>
      </c>
      <c r="B8" s="50" t="str">
        <f t="shared" si="0"/>
        <v>Bal_BO_Atkc</v>
      </c>
      <c r="C8" s="4" t="s">
        <v>2</v>
      </c>
      <c r="D8" s="46"/>
      <c r="E8" s="4" t="s">
        <v>46</v>
      </c>
      <c r="F8" s="126">
        <v>407899346</v>
      </c>
    </row>
    <row r="9" spans="1:6" x14ac:dyDescent="0.25">
      <c r="A9" s="74" t="s">
        <v>462</v>
      </c>
      <c r="B9" s="50" t="str">
        <f t="shared" si="0"/>
        <v>Bal_BO_Autd</v>
      </c>
      <c r="C9" s="4" t="s">
        <v>3</v>
      </c>
      <c r="D9" s="46"/>
      <c r="E9" s="4" t="s">
        <v>47</v>
      </c>
      <c r="F9" s="126">
        <v>51522347</v>
      </c>
    </row>
    <row r="10" spans="1:6" x14ac:dyDescent="0.25">
      <c r="A10" s="74" t="s">
        <v>463</v>
      </c>
      <c r="B10" s="50" t="str">
        <f t="shared" si="0"/>
        <v>Bal_BO_Auta</v>
      </c>
      <c r="C10" s="4" t="s">
        <v>4</v>
      </c>
      <c r="D10" s="46"/>
      <c r="E10" s="4" t="s">
        <v>48</v>
      </c>
      <c r="F10" s="126">
        <v>1638595057</v>
      </c>
    </row>
    <row r="11" spans="1:6" x14ac:dyDescent="0.25">
      <c r="A11" s="74" t="s">
        <v>464</v>
      </c>
      <c r="B11" s="50" t="str">
        <f t="shared" si="0"/>
        <v>Bal_BO_Aod</v>
      </c>
      <c r="C11" s="4" t="s">
        <v>5</v>
      </c>
      <c r="D11" s="46"/>
      <c r="E11" s="4" t="s">
        <v>49</v>
      </c>
      <c r="F11" s="126">
        <v>704993737</v>
      </c>
    </row>
    <row r="12" spans="1:6" x14ac:dyDescent="0.25">
      <c r="A12" s="74" t="s">
        <v>465</v>
      </c>
      <c r="B12" s="50" t="str">
        <f t="shared" si="0"/>
        <v>Bal_BO_Aoa</v>
      </c>
      <c r="C12" s="4" t="s">
        <v>6</v>
      </c>
      <c r="D12" s="46"/>
      <c r="E12" s="4" t="s">
        <v>50</v>
      </c>
      <c r="F12" s="126">
        <v>96569250</v>
      </c>
    </row>
    <row r="13" spans="1:6" x14ac:dyDescent="0.25">
      <c r="A13" s="74" t="s">
        <v>858</v>
      </c>
      <c r="B13" s="50" t="str">
        <f t="shared" si="0"/>
        <v>Bal_BO_Aak</v>
      </c>
      <c r="C13" s="4" t="s">
        <v>7</v>
      </c>
      <c r="D13" s="46"/>
      <c r="E13" s="4" t="s">
        <v>51</v>
      </c>
      <c r="F13" s="126">
        <v>43732063</v>
      </c>
    </row>
    <row r="14" spans="1:6" x14ac:dyDescent="0.25">
      <c r="A14" s="74" t="s">
        <v>859</v>
      </c>
      <c r="B14" s="50" t="str">
        <f t="shared" si="0"/>
        <v>Bal_BO_Akav</v>
      </c>
      <c r="C14" s="4" t="s">
        <v>8</v>
      </c>
      <c r="D14" s="46"/>
      <c r="E14" s="4" t="s">
        <v>52</v>
      </c>
      <c r="F14" s="126">
        <v>1766515</v>
      </c>
    </row>
    <row r="15" spans="1:6" x14ac:dyDescent="0.25">
      <c r="A15" s="74" t="s">
        <v>860</v>
      </c>
      <c r="B15" s="50" t="str">
        <f t="shared" si="0"/>
        <v>Bal_BO_Aktv</v>
      </c>
      <c r="C15" s="4" t="s">
        <v>9</v>
      </c>
      <c r="D15" s="46"/>
      <c r="E15" s="4" t="s">
        <v>53</v>
      </c>
      <c r="F15" s="126">
        <v>157101786</v>
      </c>
    </row>
    <row r="16" spans="1:6" x14ac:dyDescent="0.25">
      <c r="A16" s="74" t="s">
        <v>861</v>
      </c>
      <c r="B16" s="50" t="str">
        <f t="shared" si="0"/>
        <v>Bal_BO_Aatp</v>
      </c>
      <c r="C16" s="4" t="s">
        <v>10</v>
      </c>
      <c r="D16" s="46"/>
      <c r="E16" s="4" t="s">
        <v>54</v>
      </c>
      <c r="F16" s="126">
        <v>135236823</v>
      </c>
    </row>
    <row r="17" spans="1:6" x14ac:dyDescent="0.25">
      <c r="A17" s="74" t="s">
        <v>862</v>
      </c>
      <c r="B17" s="50" t="str">
        <f t="shared" si="0"/>
        <v>Bal_BO_Aia</v>
      </c>
      <c r="C17" s="4" t="s">
        <v>11</v>
      </c>
      <c r="D17" s="46"/>
      <c r="E17" s="4" t="s">
        <v>55</v>
      </c>
      <c r="F17" s="126">
        <v>11650290</v>
      </c>
    </row>
    <row r="18" spans="1:6" x14ac:dyDescent="0.25">
      <c r="A18" s="74" t="s">
        <v>963</v>
      </c>
      <c r="B18" s="50" t="str">
        <f t="shared" si="0"/>
        <v>Bal_BO_AgbTot</v>
      </c>
      <c r="C18" s="4" t="s">
        <v>12</v>
      </c>
      <c r="D18" s="46"/>
      <c r="E18" s="4" t="s">
        <v>56</v>
      </c>
      <c r="F18" s="126">
        <v>7317600</v>
      </c>
    </row>
    <row r="19" spans="1:6" x14ac:dyDescent="0.25">
      <c r="A19" s="74" t="s">
        <v>863</v>
      </c>
      <c r="B19" s="50" t="str">
        <f t="shared" si="0"/>
        <v>Bal_BO_Aie</v>
      </c>
      <c r="C19" s="4"/>
      <c r="D19" s="46" t="s">
        <v>937</v>
      </c>
      <c r="E19" s="4" t="s">
        <v>57</v>
      </c>
      <c r="F19" s="126">
        <v>932048</v>
      </c>
    </row>
    <row r="20" spans="1:6" x14ac:dyDescent="0.25">
      <c r="A20" s="74" t="s">
        <v>864</v>
      </c>
      <c r="B20" s="50" t="str">
        <f t="shared" si="0"/>
        <v>Bal_BO_Ade</v>
      </c>
      <c r="C20" s="4"/>
      <c r="D20" s="46" t="s">
        <v>938</v>
      </c>
      <c r="E20" s="4" t="s">
        <v>58</v>
      </c>
      <c r="F20" s="126">
        <v>6385555</v>
      </c>
    </row>
    <row r="21" spans="1:6" x14ac:dyDescent="0.25">
      <c r="A21" s="74" t="s">
        <v>865</v>
      </c>
      <c r="B21" s="50" t="str">
        <f t="shared" si="0"/>
        <v>Bal_BO_Axma</v>
      </c>
      <c r="C21" s="4" t="s">
        <v>13</v>
      </c>
      <c r="D21" s="46"/>
      <c r="E21" s="4" t="s">
        <v>59</v>
      </c>
      <c r="F21" s="126">
        <v>4760972</v>
      </c>
    </row>
    <row r="22" spans="1:6" x14ac:dyDescent="0.25">
      <c r="A22" s="74" t="s">
        <v>866</v>
      </c>
      <c r="B22" s="50" t="str">
        <f t="shared" si="0"/>
        <v>Bal_BO_Aas</v>
      </c>
      <c r="C22" s="4" t="s">
        <v>38</v>
      </c>
      <c r="D22" s="46"/>
      <c r="E22" s="4" t="s">
        <v>60</v>
      </c>
      <c r="F22" s="126">
        <v>1650496</v>
      </c>
    </row>
    <row r="23" spans="1:6" x14ac:dyDescent="0.25">
      <c r="A23" s="74" t="s">
        <v>869</v>
      </c>
      <c r="B23" s="50" t="str">
        <f t="shared" si="0"/>
        <v>Bal_BO_Aus</v>
      </c>
      <c r="C23" s="4" t="s">
        <v>39</v>
      </c>
      <c r="D23" s="46"/>
      <c r="E23" s="4" t="s">
        <v>61</v>
      </c>
      <c r="F23" s="126">
        <v>874786</v>
      </c>
    </row>
    <row r="24" spans="1:6" x14ac:dyDescent="0.25">
      <c r="A24" s="74" t="s">
        <v>867</v>
      </c>
      <c r="B24" s="50" t="str">
        <f t="shared" si="0"/>
        <v>Bal_BO_Aamb</v>
      </c>
      <c r="C24" s="4" t="s">
        <v>40</v>
      </c>
      <c r="D24" s="46"/>
      <c r="E24" s="4" t="s">
        <v>62</v>
      </c>
      <c r="F24" s="126">
        <v>460019</v>
      </c>
    </row>
    <row r="25" spans="1:6" x14ac:dyDescent="0.25">
      <c r="A25" s="74" t="s">
        <v>868</v>
      </c>
      <c r="B25" s="50" t="str">
        <f t="shared" si="0"/>
        <v>Bal_BO_Axa</v>
      </c>
      <c r="C25" s="4" t="s">
        <v>41</v>
      </c>
      <c r="D25" s="46"/>
      <c r="E25" s="4" t="s">
        <v>63</v>
      </c>
      <c r="F25" s="126">
        <v>451696117</v>
      </c>
    </row>
    <row r="26" spans="1:6" x14ac:dyDescent="0.25">
      <c r="A26" s="74" t="s">
        <v>870</v>
      </c>
      <c r="B26" s="50" t="str">
        <f t="shared" si="0"/>
        <v>Bal_BO_Apap</v>
      </c>
      <c r="C26" s="4" t="s">
        <v>42</v>
      </c>
      <c r="D26" s="46"/>
      <c r="E26" s="4" t="s">
        <v>64</v>
      </c>
      <c r="F26" s="126">
        <v>2849988</v>
      </c>
    </row>
    <row r="27" spans="1:6" x14ac:dyDescent="0.25">
      <c r="A27" s="74" t="s">
        <v>466</v>
      </c>
      <c r="B27" s="50" t="str">
        <f t="shared" si="0"/>
        <v>Bal_BO_ATot</v>
      </c>
      <c r="C27" s="4"/>
      <c r="D27" s="46"/>
      <c r="E27" s="7" t="s">
        <v>65</v>
      </c>
      <c r="F27" s="126">
        <v>3766707717</v>
      </c>
    </row>
    <row r="28" spans="1:6" x14ac:dyDescent="0.25">
      <c r="A28" s="75"/>
      <c r="C28" s="4"/>
      <c r="D28" s="46"/>
      <c r="E28" s="4"/>
      <c r="F28" s="6"/>
    </row>
    <row r="29" spans="1:6" x14ac:dyDescent="0.25">
      <c r="A29" s="75"/>
      <c r="C29" s="4"/>
      <c r="D29" s="46"/>
      <c r="E29" s="7" t="s">
        <v>66</v>
      </c>
      <c r="F29" s="6"/>
    </row>
    <row r="30" spans="1:6" x14ac:dyDescent="0.25">
      <c r="A30" s="75"/>
      <c r="C30" s="4"/>
      <c r="D30" s="46"/>
      <c r="E30" s="4"/>
      <c r="F30" s="6"/>
    </row>
    <row r="31" spans="1:6" x14ac:dyDescent="0.25">
      <c r="A31" s="75"/>
      <c r="C31" s="4"/>
      <c r="D31" s="46"/>
      <c r="E31" s="7" t="s">
        <v>67</v>
      </c>
      <c r="F31" s="6"/>
    </row>
    <row r="32" spans="1:6" x14ac:dyDescent="0.25">
      <c r="A32" s="74" t="s">
        <v>872</v>
      </c>
      <c r="B32" s="50" t="str">
        <f t="shared" ref="B32:B42" si="1">"Bal_"&amp;$B$5&amp;"_"&amp;A32</f>
        <v>Bal_BO_PGkc</v>
      </c>
      <c r="C32" s="4" t="s">
        <v>0</v>
      </c>
      <c r="D32" s="46"/>
      <c r="E32" s="4" t="s">
        <v>68</v>
      </c>
      <c r="F32" s="126">
        <v>464869599</v>
      </c>
    </row>
    <row r="33" spans="1:6" x14ac:dyDescent="0.25">
      <c r="A33" s="74" t="s">
        <v>873</v>
      </c>
      <c r="B33" s="50" t="str">
        <f t="shared" si="1"/>
        <v>Bal_BO_PGiag</v>
      </c>
      <c r="C33" s="4" t="s">
        <v>1</v>
      </c>
      <c r="D33" s="46"/>
      <c r="E33" s="4" t="s">
        <v>69</v>
      </c>
      <c r="F33" s="126">
        <v>1660688562</v>
      </c>
    </row>
    <row r="34" spans="1:6" x14ac:dyDescent="0.25">
      <c r="A34" s="74" t="s">
        <v>874</v>
      </c>
      <c r="B34" s="50" t="str">
        <f t="shared" si="1"/>
        <v>Bal_BO_PGip</v>
      </c>
      <c r="C34" s="4" t="s">
        <v>2</v>
      </c>
      <c r="D34" s="46"/>
      <c r="E34" s="4" t="s">
        <v>70</v>
      </c>
      <c r="F34" s="126">
        <v>137997346</v>
      </c>
    </row>
    <row r="35" spans="1:6" x14ac:dyDescent="0.25">
      <c r="A35" s="74" t="s">
        <v>875</v>
      </c>
      <c r="B35" s="50" t="str">
        <f t="shared" si="1"/>
        <v>Bal_BO_PGuod</v>
      </c>
      <c r="C35" s="4" t="s">
        <v>3</v>
      </c>
      <c r="D35" s="46"/>
      <c r="E35" s="4" t="s">
        <v>71</v>
      </c>
      <c r="F35" s="126">
        <v>0</v>
      </c>
    </row>
    <row r="36" spans="1:6" x14ac:dyDescent="0.25">
      <c r="A36" s="74" t="s">
        <v>876</v>
      </c>
      <c r="B36" s="50" t="str">
        <f t="shared" si="1"/>
        <v>Bal_BO_PGuoa</v>
      </c>
      <c r="C36" s="4" t="s">
        <v>4</v>
      </c>
      <c r="D36" s="46"/>
      <c r="E36" s="4" t="s">
        <v>72</v>
      </c>
      <c r="F36" s="126">
        <v>407659592</v>
      </c>
    </row>
    <row r="37" spans="1:6" x14ac:dyDescent="0.25">
      <c r="A37" s="74" t="s">
        <v>877</v>
      </c>
      <c r="B37" s="50" t="str">
        <f t="shared" si="1"/>
        <v>Bal_BO_PGxfd</v>
      </c>
      <c r="C37" s="4" t="s">
        <v>5</v>
      </c>
      <c r="D37" s="46"/>
      <c r="E37" s="4" t="s">
        <v>73</v>
      </c>
      <c r="F37" s="126">
        <v>53808022</v>
      </c>
    </row>
    <row r="38" spans="1:6" x14ac:dyDescent="0.25">
      <c r="A38" s="74" t="s">
        <v>878</v>
      </c>
      <c r="B38" s="50" t="str">
        <f t="shared" si="1"/>
        <v>Bal_BO_PGas</v>
      </c>
      <c r="C38" s="4" t="s">
        <v>6</v>
      </c>
      <c r="D38" s="46"/>
      <c r="E38" s="4" t="s">
        <v>74</v>
      </c>
      <c r="F38" s="126">
        <v>870108</v>
      </c>
    </row>
    <row r="39" spans="1:6" x14ac:dyDescent="0.25">
      <c r="A39" s="74" t="s">
        <v>879</v>
      </c>
      <c r="B39" s="50" t="str">
        <f t="shared" si="1"/>
        <v>Bal_BO_PGmof</v>
      </c>
      <c r="C39" s="4" t="s">
        <v>7</v>
      </c>
      <c r="D39" s="46"/>
      <c r="E39" s="4" t="s">
        <v>75</v>
      </c>
      <c r="F39" s="126">
        <v>29343</v>
      </c>
    </row>
    <row r="40" spans="1:6" x14ac:dyDescent="0.25">
      <c r="A40" s="74" t="s">
        <v>880</v>
      </c>
      <c r="B40" s="50" t="str">
        <f t="shared" si="1"/>
        <v>Bal_BO_PGxap</v>
      </c>
      <c r="C40" s="4" t="s">
        <v>8</v>
      </c>
      <c r="D40" s="46"/>
      <c r="E40" s="4" t="s">
        <v>76</v>
      </c>
      <c r="F40" s="126">
        <v>639982260</v>
      </c>
    </row>
    <row r="41" spans="1:6" x14ac:dyDescent="0.25">
      <c r="A41" s="74" t="s">
        <v>881</v>
      </c>
      <c r="B41" s="50" t="str">
        <f t="shared" si="1"/>
        <v>Bal_BO_PGpaf</v>
      </c>
      <c r="C41" s="4" t="s">
        <v>9</v>
      </c>
      <c r="D41" s="46"/>
      <c r="E41" s="4" t="s">
        <v>64</v>
      </c>
      <c r="F41" s="126">
        <v>1472931</v>
      </c>
    </row>
    <row r="42" spans="1:6" x14ac:dyDescent="0.25">
      <c r="A42" s="74" t="s">
        <v>882</v>
      </c>
      <c r="B42" s="50" t="str">
        <f t="shared" si="1"/>
        <v>Bal_BO_PGTot</v>
      </c>
      <c r="C42" s="4"/>
      <c r="D42" s="46"/>
      <c r="E42" s="7" t="s">
        <v>77</v>
      </c>
      <c r="F42" s="126">
        <v>3367377758</v>
      </c>
    </row>
    <row r="43" spans="1:6" x14ac:dyDescent="0.25">
      <c r="A43" s="75"/>
      <c r="C43" s="4"/>
      <c r="D43" s="46"/>
      <c r="E43" s="4"/>
      <c r="F43" s="6"/>
    </row>
    <row r="44" spans="1:6" x14ac:dyDescent="0.25">
      <c r="A44" s="75"/>
      <c r="C44" s="4"/>
      <c r="D44" s="46"/>
      <c r="E44" s="7" t="s">
        <v>78</v>
      </c>
      <c r="F44" s="6"/>
    </row>
    <row r="45" spans="1:6" x14ac:dyDescent="0.25">
      <c r="A45" s="74" t="s">
        <v>883</v>
      </c>
      <c r="B45" s="50" t="str">
        <f t="shared" ref="B45:B50" si="2">"Bal_"&amp;$B$5&amp;"_"&amp;A45</f>
        <v>Bal_BO_PHpf</v>
      </c>
      <c r="C45" s="4" t="s">
        <v>10</v>
      </c>
      <c r="D45" s="46"/>
      <c r="E45" s="4" t="s">
        <v>79</v>
      </c>
      <c r="F45" s="126">
        <v>1018831</v>
      </c>
    </row>
    <row r="46" spans="1:6" x14ac:dyDescent="0.25">
      <c r="A46" s="74" t="s">
        <v>884</v>
      </c>
      <c r="B46" s="50" t="str">
        <f t="shared" si="2"/>
        <v>Bal_BO_PHus</v>
      </c>
      <c r="C46" s="4" t="s">
        <v>11</v>
      </c>
      <c r="D46" s="46"/>
      <c r="E46" s="4" t="s">
        <v>80</v>
      </c>
      <c r="F46" s="126">
        <v>6486219</v>
      </c>
    </row>
    <row r="47" spans="1:6" x14ac:dyDescent="0.25">
      <c r="A47" s="74" t="s">
        <v>885</v>
      </c>
      <c r="B47" s="50" t="str">
        <f t="shared" si="2"/>
        <v>Bal_BO_PHrs</v>
      </c>
      <c r="C47" s="4" t="s">
        <v>12</v>
      </c>
      <c r="D47" s="46"/>
      <c r="E47" s="4" t="s">
        <v>81</v>
      </c>
      <c r="F47" s="126">
        <v>0</v>
      </c>
    </row>
    <row r="48" spans="1:6" x14ac:dyDescent="0.25">
      <c r="A48" s="74" t="s">
        <v>886</v>
      </c>
      <c r="B48" s="50" t="str">
        <f t="shared" si="2"/>
        <v>Bal_BO_PHtg</v>
      </c>
      <c r="C48" s="4" t="s">
        <v>13</v>
      </c>
      <c r="D48" s="46"/>
      <c r="E48" s="4" t="s">
        <v>82</v>
      </c>
      <c r="F48" s="126">
        <v>3318625</v>
      </c>
    </row>
    <row r="49" spans="1:6" x14ac:dyDescent="0.25">
      <c r="A49" s="74" t="s">
        <v>887</v>
      </c>
      <c r="B49" s="50" t="str">
        <f t="shared" si="2"/>
        <v>Bal_BO_PHxf</v>
      </c>
      <c r="C49" s="4" t="s">
        <v>38</v>
      </c>
      <c r="D49" s="46"/>
      <c r="E49" s="4" t="s">
        <v>83</v>
      </c>
      <c r="F49" s="126">
        <v>1014856</v>
      </c>
    </row>
    <row r="50" spans="1:6" x14ac:dyDescent="0.25">
      <c r="A50" s="74" t="s">
        <v>888</v>
      </c>
      <c r="B50" s="50" t="str">
        <f t="shared" si="2"/>
        <v>Bal_BO_PHTot</v>
      </c>
      <c r="C50" s="4"/>
      <c r="D50" s="46"/>
      <c r="E50" s="7" t="s">
        <v>84</v>
      </c>
      <c r="F50" s="126">
        <v>11838536</v>
      </c>
    </row>
    <row r="51" spans="1:6" x14ac:dyDescent="0.25">
      <c r="A51" s="75"/>
      <c r="C51" s="4"/>
      <c r="D51" s="46"/>
      <c r="E51" s="4"/>
      <c r="F51" s="6"/>
    </row>
    <row r="52" spans="1:6" x14ac:dyDescent="0.25">
      <c r="A52" s="75"/>
      <c r="C52" s="4"/>
      <c r="D52" s="46"/>
      <c r="E52" s="7" t="s">
        <v>85</v>
      </c>
      <c r="F52" s="6"/>
    </row>
    <row r="53" spans="1:6" x14ac:dyDescent="0.25">
      <c r="A53" s="74" t="s">
        <v>871</v>
      </c>
      <c r="B53" s="50" t="str">
        <f>"Bal_"&amp;$B$5&amp;"_"&amp;A53</f>
        <v>Bal_BO_Pek</v>
      </c>
      <c r="C53" s="4" t="s">
        <v>39</v>
      </c>
      <c r="D53" s="46"/>
      <c r="E53" s="4" t="s">
        <v>85</v>
      </c>
      <c r="F53" s="126">
        <v>55184513</v>
      </c>
    </row>
    <row r="54" spans="1:6" x14ac:dyDescent="0.25">
      <c r="A54" s="75"/>
      <c r="C54" s="4"/>
      <c r="D54" s="46"/>
      <c r="E54" s="4"/>
      <c r="F54" s="6"/>
    </row>
    <row r="55" spans="1:6" x14ac:dyDescent="0.25">
      <c r="A55" s="75"/>
      <c r="C55" s="4"/>
      <c r="D55" s="46"/>
      <c r="E55" s="7" t="s">
        <v>86</v>
      </c>
      <c r="F55" s="6"/>
    </row>
    <row r="56" spans="1:6" x14ac:dyDescent="0.25">
      <c r="A56" s="74" t="s">
        <v>889</v>
      </c>
      <c r="B56" s="50" t="str">
        <f t="shared" ref="B56:B71" si="3">"Bal_"&amp;$B$5&amp;"_"&amp;A56</f>
        <v>Bal_BO_PEaag</v>
      </c>
      <c r="C56" s="4" t="s">
        <v>40</v>
      </c>
      <c r="D56" s="46"/>
      <c r="E56" s="4" t="s">
        <v>87</v>
      </c>
      <c r="F56" s="126">
        <v>34554017</v>
      </c>
    </row>
    <row r="57" spans="1:6" x14ac:dyDescent="0.25">
      <c r="A57" s="74" t="s">
        <v>890</v>
      </c>
      <c r="B57" s="50" t="str">
        <f t="shared" si="3"/>
        <v>Bal_BO_PEoe</v>
      </c>
      <c r="C57" s="4" t="s">
        <v>41</v>
      </c>
      <c r="D57" s="46"/>
      <c r="E57" s="4" t="s">
        <v>88</v>
      </c>
      <c r="F57" s="126">
        <v>997380</v>
      </c>
    </row>
    <row r="58" spans="1:6" x14ac:dyDescent="0.25">
      <c r="A58" s="74" t="s">
        <v>891</v>
      </c>
      <c r="B58" s="50" t="str">
        <f t="shared" si="3"/>
        <v>Bal_BO_PEav</v>
      </c>
      <c r="C58" s="4" t="s">
        <v>42</v>
      </c>
      <c r="D58" s="46"/>
      <c r="E58" s="4" t="s">
        <v>89</v>
      </c>
      <c r="F58" s="126">
        <v>704362</v>
      </c>
    </row>
    <row r="59" spans="1:6" x14ac:dyDescent="0.25">
      <c r="A59" s="74" t="s">
        <v>892</v>
      </c>
      <c r="B59" s="50" t="str">
        <f t="shared" si="3"/>
        <v>Bal_BO_PEo</v>
      </c>
      <c r="C59" s="4"/>
      <c r="D59" s="46" t="s">
        <v>939</v>
      </c>
      <c r="E59" s="4" t="s">
        <v>90</v>
      </c>
      <c r="F59" s="126">
        <v>1118870</v>
      </c>
    </row>
    <row r="60" spans="1:6" x14ac:dyDescent="0.25">
      <c r="A60" s="74" t="s">
        <v>893</v>
      </c>
      <c r="B60" s="50" t="str">
        <f t="shared" si="3"/>
        <v>Bal_BO_PEavu</v>
      </c>
      <c r="C60" s="4"/>
      <c r="D60" s="46" t="s">
        <v>940</v>
      </c>
      <c r="E60" s="4" t="s">
        <v>91</v>
      </c>
      <c r="F60" s="126">
        <v>-415117</v>
      </c>
    </row>
    <row r="61" spans="1:6" x14ac:dyDescent="0.25">
      <c r="A61" s="74" t="s">
        <v>894</v>
      </c>
      <c r="B61" s="50" t="str">
        <f t="shared" si="3"/>
        <v>Bal_BO_PEavs</v>
      </c>
      <c r="C61" s="4"/>
      <c r="D61" s="46" t="s">
        <v>941</v>
      </c>
      <c r="E61" s="4" t="s">
        <v>92</v>
      </c>
      <c r="F61" s="126">
        <v>-132479</v>
      </c>
    </row>
    <row r="62" spans="1:6" x14ac:dyDescent="0.25">
      <c r="A62" s="74" t="s">
        <v>895</v>
      </c>
      <c r="B62" s="50" t="str">
        <f t="shared" si="3"/>
        <v>Bal_BO_PEavo</v>
      </c>
      <c r="C62" s="4"/>
      <c r="D62" s="46" t="s">
        <v>942</v>
      </c>
      <c r="E62" s="4" t="s">
        <v>93</v>
      </c>
      <c r="F62" s="126">
        <v>-1256</v>
      </c>
    </row>
    <row r="63" spans="1:6" x14ac:dyDescent="0.25">
      <c r="A63" s="74" t="s">
        <v>896</v>
      </c>
      <c r="B63" s="50" t="str">
        <f t="shared" si="3"/>
        <v>Bal_BO_PExv</v>
      </c>
      <c r="C63" s="4"/>
      <c r="D63" s="46" t="s">
        <v>943</v>
      </c>
      <c r="E63" s="4" t="s">
        <v>94</v>
      </c>
      <c r="F63" s="126">
        <v>134345</v>
      </c>
    </row>
    <row r="64" spans="1:6" x14ac:dyDescent="0.25">
      <c r="A64" s="74" t="s">
        <v>897</v>
      </c>
      <c r="B64" s="50" t="str">
        <f t="shared" si="3"/>
        <v>Bal_BO_PExr</v>
      </c>
      <c r="C64" s="4" t="s">
        <v>102</v>
      </c>
      <c r="D64" s="46"/>
      <c r="E64" s="4" t="s">
        <v>95</v>
      </c>
      <c r="F64" s="126">
        <v>69427185</v>
      </c>
    </row>
    <row r="65" spans="1:6" x14ac:dyDescent="0.25">
      <c r="A65" s="74" t="s">
        <v>898</v>
      </c>
      <c r="B65" s="50" t="str">
        <f t="shared" si="3"/>
        <v>Bal_BO_PElr</v>
      </c>
      <c r="C65" s="4"/>
      <c r="D65" s="46" t="s">
        <v>944</v>
      </c>
      <c r="E65" s="4" t="s">
        <v>110</v>
      </c>
      <c r="F65" s="126">
        <v>32629443</v>
      </c>
    </row>
    <row r="66" spans="1:6" x14ac:dyDescent="0.25">
      <c r="A66" s="74" t="s">
        <v>899</v>
      </c>
      <c r="B66" s="50" t="str">
        <f t="shared" si="3"/>
        <v>Bal_BO_PEvr</v>
      </c>
      <c r="C66" s="4"/>
      <c r="D66" s="46" t="s">
        <v>945</v>
      </c>
      <c r="E66" s="4" t="s">
        <v>96</v>
      </c>
      <c r="F66" s="126">
        <v>2713342</v>
      </c>
    </row>
    <row r="67" spans="1:6" x14ac:dyDescent="0.25">
      <c r="A67" s="74" t="s">
        <v>900</v>
      </c>
      <c r="B67" s="50" t="str">
        <f t="shared" si="3"/>
        <v>Bal_BO_PErs</v>
      </c>
      <c r="C67" s="4"/>
      <c r="D67" s="46" t="s">
        <v>946</v>
      </c>
      <c r="E67" s="4" t="s">
        <v>97</v>
      </c>
      <c r="F67" s="126">
        <v>0</v>
      </c>
    </row>
    <row r="68" spans="1:6" x14ac:dyDescent="0.25">
      <c r="A68" s="74" t="s">
        <v>901</v>
      </c>
      <c r="B68" s="50" t="str">
        <f t="shared" si="3"/>
        <v>Bal_BO_PExs</v>
      </c>
      <c r="C68" s="4"/>
      <c r="D68" s="46" t="s">
        <v>947</v>
      </c>
      <c r="E68" s="4" t="s">
        <v>98</v>
      </c>
      <c r="F68" s="126">
        <v>34084400</v>
      </c>
    </row>
    <row r="69" spans="1:6" x14ac:dyDescent="0.25">
      <c r="A69" s="74" t="s">
        <v>902</v>
      </c>
      <c r="B69" s="50" t="str">
        <f t="shared" si="3"/>
        <v>Bal_BO_PEou</v>
      </c>
      <c r="C69" s="4" t="s">
        <v>103</v>
      </c>
      <c r="D69" s="46"/>
      <c r="E69" s="4" t="s">
        <v>99</v>
      </c>
      <c r="F69" s="126">
        <v>226623972</v>
      </c>
    </row>
    <row r="70" spans="1:6" x14ac:dyDescent="0.25">
      <c r="A70" s="74" t="s">
        <v>903</v>
      </c>
      <c r="B70" s="50" t="str">
        <f t="shared" si="3"/>
        <v>Bal_BO_PEekTot</v>
      </c>
      <c r="C70" s="4"/>
      <c r="D70" s="46"/>
      <c r="E70" s="7" t="s">
        <v>100</v>
      </c>
      <c r="F70" s="126">
        <v>332306904</v>
      </c>
    </row>
    <row r="71" spans="1:6" x14ac:dyDescent="0.25">
      <c r="A71" s="74" t="s">
        <v>470</v>
      </c>
      <c r="B71" s="50" t="str">
        <f t="shared" si="3"/>
        <v>Bal_BO_PTot</v>
      </c>
      <c r="C71" s="4"/>
      <c r="D71" s="46"/>
      <c r="E71" s="7" t="s">
        <v>101</v>
      </c>
      <c r="F71" s="126">
        <v>3766707717</v>
      </c>
    </row>
    <row r="72" spans="1:6" x14ac:dyDescent="0.25">
      <c r="D72" s="50"/>
    </row>
    <row r="73" spans="1:6" hidden="1" x14ac:dyDescent="0.25"/>
    <row r="74" spans="1:6" hidden="1" x14ac:dyDescent="0.2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16.7109375" hidden="1" customWidth="1"/>
    <col min="3" max="3" width="3.28515625" bestFit="1" customWidth="1"/>
    <col min="4" max="4" width="4" bestFit="1" customWidth="1"/>
    <col min="5" max="5" width="84.28515625" bestFit="1" customWidth="1"/>
    <col min="6" max="6" width="19.140625" customWidth="1"/>
    <col min="7" max="7" width="9.140625" customWidth="1"/>
    <col min="8" max="16384" width="9.140625" hidden="1"/>
  </cols>
  <sheetData>
    <row r="1" spans="1:6" x14ac:dyDescent="0.25">
      <c r="C1" s="200" t="s">
        <v>1277</v>
      </c>
      <c r="D1" s="200"/>
      <c r="E1" s="200"/>
    </row>
    <row r="2" spans="1:6" x14ac:dyDescent="0.25"/>
    <row r="3" spans="1:6" ht="23.25" x14ac:dyDescent="0.25">
      <c r="C3" s="201" t="s">
        <v>1005</v>
      </c>
      <c r="D3" s="201"/>
      <c r="E3" s="201"/>
      <c r="F3" s="201"/>
    </row>
    <row r="4" spans="1:6" ht="25.5" x14ac:dyDescent="0.25">
      <c r="A4" s="29" t="s">
        <v>31</v>
      </c>
      <c r="B4" s="51" t="s">
        <v>922</v>
      </c>
      <c r="C4" s="46"/>
      <c r="D4" s="46"/>
      <c r="E4" s="46"/>
      <c r="F4" s="58" t="s">
        <v>840</v>
      </c>
    </row>
    <row r="5" spans="1:6" x14ac:dyDescent="0.25">
      <c r="A5" s="52" t="s">
        <v>142</v>
      </c>
      <c r="B5" t="str">
        <f>"BeEk_"&amp;$B$4&amp;"_"&amp;A5</f>
        <v>BeEk_BEk_aagP</v>
      </c>
      <c r="C5" s="59" t="s">
        <v>0</v>
      </c>
      <c r="D5" s="46"/>
      <c r="E5" s="59" t="s">
        <v>112</v>
      </c>
      <c r="F5" s="126">
        <v>34564285</v>
      </c>
    </row>
    <row r="6" spans="1:6" x14ac:dyDescent="0.25">
      <c r="A6" s="52" t="s">
        <v>143</v>
      </c>
      <c r="B6" s="50" t="str">
        <f t="shared" ref="B6:B55" si="0">"BeEk_"&amp;$B$4&amp;"_"&amp;A6</f>
        <v>BeEk_BEk_NyK</v>
      </c>
      <c r="C6" s="46"/>
      <c r="D6" s="46" t="s">
        <v>829</v>
      </c>
      <c r="E6" s="46" t="s">
        <v>113</v>
      </c>
      <c r="F6" s="126">
        <v>466959</v>
      </c>
    </row>
    <row r="7" spans="1:6" s="50" customFormat="1" x14ac:dyDescent="0.25">
      <c r="A7" s="52" t="s">
        <v>144</v>
      </c>
      <c r="B7" s="50" t="str">
        <f t="shared" si="0"/>
        <v>BeEk_BEk_UdFo</v>
      </c>
      <c r="C7" s="46"/>
      <c r="D7" s="46" t="s">
        <v>830</v>
      </c>
      <c r="E7" s="46" t="s">
        <v>114</v>
      </c>
      <c r="F7" s="126">
        <v>5000</v>
      </c>
    </row>
    <row r="8" spans="1:6" x14ac:dyDescent="0.25">
      <c r="A8" s="52" t="s">
        <v>145</v>
      </c>
      <c r="B8" s="50" t="str">
        <f t="shared" si="0"/>
        <v>BeEk_BEk_UdFu</v>
      </c>
      <c r="C8" s="46"/>
      <c r="D8" s="46" t="s">
        <v>831</v>
      </c>
      <c r="E8" s="46" t="s">
        <v>115</v>
      </c>
      <c r="F8" s="126">
        <v>0</v>
      </c>
    </row>
    <row r="9" spans="1:6" x14ac:dyDescent="0.25">
      <c r="A9" s="52" t="s">
        <v>146</v>
      </c>
      <c r="B9" s="50" t="str">
        <f t="shared" si="0"/>
        <v>BeEk_BEk_UdNed</v>
      </c>
      <c r="C9" s="46"/>
      <c r="D9" s="46" t="s">
        <v>832</v>
      </c>
      <c r="E9" s="46" t="s">
        <v>116</v>
      </c>
      <c r="F9" s="126">
        <v>482228</v>
      </c>
    </row>
    <row r="10" spans="1:6" x14ac:dyDescent="0.25">
      <c r="A10" s="52" t="s">
        <v>147</v>
      </c>
      <c r="B10" s="50" t="str">
        <f t="shared" si="0"/>
        <v>BeEk_BEk_aagU</v>
      </c>
      <c r="C10" s="46"/>
      <c r="D10" s="46"/>
      <c r="E10" s="59" t="s">
        <v>117</v>
      </c>
      <c r="F10" s="126">
        <v>34554017</v>
      </c>
    </row>
    <row r="11" spans="1:6" x14ac:dyDescent="0.25">
      <c r="A11" s="73"/>
      <c r="B11" s="50"/>
      <c r="C11" s="46"/>
      <c r="D11" s="46"/>
      <c r="E11" s="71"/>
      <c r="F11" s="46"/>
    </row>
    <row r="12" spans="1:6" x14ac:dyDescent="0.25">
      <c r="A12" s="52" t="s">
        <v>148</v>
      </c>
      <c r="B12" s="50" t="str">
        <f t="shared" si="0"/>
        <v>BeEk_BEk_OEP</v>
      </c>
      <c r="C12" s="59" t="s">
        <v>1</v>
      </c>
      <c r="D12" s="46"/>
      <c r="E12" s="59" t="s">
        <v>118</v>
      </c>
      <c r="F12" s="126">
        <v>1410610</v>
      </c>
    </row>
    <row r="13" spans="1:6" x14ac:dyDescent="0.25">
      <c r="A13" s="52" t="s">
        <v>150</v>
      </c>
      <c r="B13" s="50" t="str">
        <f t="shared" si="0"/>
        <v>BeEk_BEk_OErv</v>
      </c>
      <c r="C13" s="46"/>
      <c r="D13" s="46" t="s">
        <v>668</v>
      </c>
      <c r="E13" s="46" t="s">
        <v>119</v>
      </c>
      <c r="F13" s="126">
        <v>0</v>
      </c>
    </row>
    <row r="14" spans="1:6" x14ac:dyDescent="0.25">
      <c r="A14" s="52" t="s">
        <v>151</v>
      </c>
      <c r="B14" s="50" t="str">
        <f t="shared" si="0"/>
        <v>BeEk_BEk_OEE</v>
      </c>
      <c r="C14" s="46"/>
      <c r="D14" s="46" t="s">
        <v>669</v>
      </c>
      <c r="E14" s="46" t="s">
        <v>120</v>
      </c>
      <c r="F14" s="126">
        <v>20895</v>
      </c>
    </row>
    <row r="15" spans="1:6" s="50" customFormat="1" x14ac:dyDescent="0.25">
      <c r="A15" s="52" t="s">
        <v>152</v>
      </c>
      <c r="B15" s="50" t="str">
        <f t="shared" si="0"/>
        <v>BeEk_BEk_OEF</v>
      </c>
      <c r="C15" s="46"/>
      <c r="D15" s="46" t="s">
        <v>670</v>
      </c>
      <c r="E15" s="46" t="s">
        <v>121</v>
      </c>
      <c r="F15" s="126">
        <v>0</v>
      </c>
    </row>
    <row r="16" spans="1:6" x14ac:dyDescent="0.25">
      <c r="A16" s="52" t="s">
        <v>153</v>
      </c>
      <c r="B16" s="50" t="str">
        <f t="shared" si="0"/>
        <v>BeEk_BEk_OEOs</v>
      </c>
      <c r="C16" s="46"/>
      <c r="D16" s="46" t="s">
        <v>671</v>
      </c>
      <c r="E16" s="46" t="s">
        <v>122</v>
      </c>
      <c r="F16" s="126">
        <v>0</v>
      </c>
    </row>
    <row r="17" spans="1:6" x14ac:dyDescent="0.25">
      <c r="A17" s="52" t="s">
        <v>154</v>
      </c>
      <c r="B17" s="50" t="str">
        <f t="shared" si="0"/>
        <v>BeEk_BEk_OEX</v>
      </c>
      <c r="C17" s="46"/>
      <c r="D17" s="46" t="s">
        <v>672</v>
      </c>
      <c r="E17" s="46" t="s">
        <v>123</v>
      </c>
      <c r="F17" s="126">
        <v>434125</v>
      </c>
    </row>
    <row r="18" spans="1:6" x14ac:dyDescent="0.25">
      <c r="A18" s="52" t="s">
        <v>149</v>
      </c>
      <c r="B18" s="50" t="str">
        <f t="shared" si="0"/>
        <v>BeEk_BEk_OEU</v>
      </c>
      <c r="C18" s="46"/>
      <c r="D18" s="46"/>
      <c r="E18" s="59" t="s">
        <v>124</v>
      </c>
      <c r="F18" s="126">
        <v>997380</v>
      </c>
    </row>
    <row r="19" spans="1:6" x14ac:dyDescent="0.25">
      <c r="A19" s="73"/>
      <c r="B19" s="50"/>
      <c r="C19" s="46"/>
      <c r="D19" s="46"/>
      <c r="E19" s="71"/>
      <c r="F19" s="46"/>
    </row>
    <row r="20" spans="1:6" x14ac:dyDescent="0.25">
      <c r="A20" s="52" t="s">
        <v>155</v>
      </c>
      <c r="B20" s="50" t="str">
        <f t="shared" si="0"/>
        <v>BeEk_BEk_AVP</v>
      </c>
      <c r="C20" s="59" t="s">
        <v>2</v>
      </c>
      <c r="D20" s="46"/>
      <c r="E20" s="59" t="s">
        <v>125</v>
      </c>
      <c r="F20" s="126">
        <v>1037176</v>
      </c>
    </row>
    <row r="21" spans="1:6" x14ac:dyDescent="0.25">
      <c r="A21" s="52" t="s">
        <v>157</v>
      </c>
      <c r="B21" s="50" t="str">
        <f t="shared" si="0"/>
        <v>BeEk_BEk_AVrg</v>
      </c>
      <c r="C21" s="46"/>
      <c r="D21" s="46" t="s">
        <v>785</v>
      </c>
      <c r="E21" s="46" t="s">
        <v>119</v>
      </c>
      <c r="F21" s="126">
        <v>0</v>
      </c>
    </row>
    <row r="22" spans="1:6" x14ac:dyDescent="0.25">
      <c r="A22" s="52" t="s">
        <v>158</v>
      </c>
      <c r="B22" s="50" t="str">
        <f t="shared" si="0"/>
        <v>BeEk_BEk_AVE</v>
      </c>
      <c r="C22" s="46"/>
      <c r="D22" s="46" t="s">
        <v>786</v>
      </c>
      <c r="E22" s="46" t="s">
        <v>126</v>
      </c>
      <c r="F22" s="126">
        <v>99987</v>
      </c>
    </row>
    <row r="23" spans="1:6" x14ac:dyDescent="0.25">
      <c r="A23" s="52" t="s">
        <v>159</v>
      </c>
      <c r="B23" s="50" t="str">
        <f t="shared" si="0"/>
        <v>BeEk_BEk_AVF</v>
      </c>
      <c r="C23" s="46"/>
      <c r="D23" s="46" t="s">
        <v>835</v>
      </c>
      <c r="E23" s="46" t="s">
        <v>121</v>
      </c>
      <c r="F23" s="126">
        <v>0</v>
      </c>
    </row>
    <row r="24" spans="1:6" x14ac:dyDescent="0.25">
      <c r="A24" s="52" t="s">
        <v>160</v>
      </c>
      <c r="B24" s="50" t="str">
        <f t="shared" si="0"/>
        <v>BeEk_BEk_AVT</v>
      </c>
      <c r="C24" s="46"/>
      <c r="D24" s="46" t="s">
        <v>836</v>
      </c>
      <c r="E24" s="46" t="s">
        <v>127</v>
      </c>
      <c r="F24" s="126">
        <v>227119</v>
      </c>
    </row>
    <row r="25" spans="1:6" x14ac:dyDescent="0.25">
      <c r="A25" s="52" t="s">
        <v>161</v>
      </c>
      <c r="B25" s="50" t="str">
        <f t="shared" si="0"/>
        <v>BeEk_BEk_AVrr</v>
      </c>
      <c r="C25" s="46"/>
      <c r="D25" s="46" t="s">
        <v>837</v>
      </c>
      <c r="E25" s="46" t="s">
        <v>128</v>
      </c>
      <c r="F25" s="126">
        <v>543412</v>
      </c>
    </row>
    <row r="26" spans="1:6" s="50" customFormat="1" x14ac:dyDescent="0.25">
      <c r="A26" s="52" t="s">
        <v>162</v>
      </c>
      <c r="B26" s="50" t="str">
        <f t="shared" si="0"/>
        <v>BeEk_BEk_AVTb</v>
      </c>
      <c r="C26" s="46"/>
      <c r="D26" s="46" t="s">
        <v>838</v>
      </c>
      <c r="E26" s="46" t="s">
        <v>129</v>
      </c>
      <c r="F26" s="126">
        <v>68730</v>
      </c>
    </row>
    <row r="27" spans="1:6" x14ac:dyDescent="0.25">
      <c r="A27" s="52" t="s">
        <v>163</v>
      </c>
      <c r="B27" s="50" t="str">
        <f t="shared" si="0"/>
        <v>BeEk_BEk_AVX</v>
      </c>
      <c r="C27" s="46"/>
      <c r="D27" s="46" t="s">
        <v>839</v>
      </c>
      <c r="E27" s="46" t="s">
        <v>123</v>
      </c>
      <c r="F27" s="126">
        <v>47775</v>
      </c>
    </row>
    <row r="28" spans="1:6" x14ac:dyDescent="0.25">
      <c r="A28" s="52" t="s">
        <v>164</v>
      </c>
      <c r="B28" s="50" t="str">
        <f t="shared" si="0"/>
        <v>BeEk_BEk_TotIO</v>
      </c>
      <c r="C28" s="46"/>
      <c r="D28" s="46"/>
      <c r="E28" s="46" t="s">
        <v>962</v>
      </c>
      <c r="F28" s="126">
        <v>-332811</v>
      </c>
    </row>
    <row r="29" spans="1:6" x14ac:dyDescent="0.25">
      <c r="A29" s="52" t="s">
        <v>156</v>
      </c>
      <c r="B29" s="50" t="str">
        <f t="shared" si="0"/>
        <v>BeEk_BEk_AVU</v>
      </c>
      <c r="C29" s="46"/>
      <c r="D29" s="46"/>
      <c r="E29" s="59" t="s">
        <v>130</v>
      </c>
      <c r="F29" s="126">
        <v>704362</v>
      </c>
    </row>
    <row r="30" spans="1:6" x14ac:dyDescent="0.25">
      <c r="A30" s="73"/>
      <c r="B30" s="50"/>
      <c r="C30" s="46"/>
      <c r="D30" s="46"/>
      <c r="E30" s="71"/>
      <c r="F30" s="46"/>
    </row>
    <row r="31" spans="1:6" x14ac:dyDescent="0.25">
      <c r="A31" s="52" t="s">
        <v>165</v>
      </c>
      <c r="B31" s="50" t="str">
        <f t="shared" si="0"/>
        <v>BeEk_BEk_ARP</v>
      </c>
      <c r="C31" s="59" t="s">
        <v>3</v>
      </c>
      <c r="D31" s="46"/>
      <c r="E31" s="59" t="s">
        <v>131</v>
      </c>
      <c r="F31" s="126">
        <v>65808412</v>
      </c>
    </row>
    <row r="32" spans="1:6" x14ac:dyDescent="0.25">
      <c r="A32" s="52" t="s">
        <v>167</v>
      </c>
      <c r="B32" s="50" t="str">
        <f t="shared" si="0"/>
        <v>BeEk_BEk_ARrv</v>
      </c>
      <c r="C32" s="46"/>
      <c r="D32" s="46" t="s">
        <v>787</v>
      </c>
      <c r="E32" s="46" t="s">
        <v>119</v>
      </c>
      <c r="F32" s="126">
        <v>-130793</v>
      </c>
    </row>
    <row r="33" spans="1:6" x14ac:dyDescent="0.25">
      <c r="A33" s="52" t="s">
        <v>168</v>
      </c>
      <c r="B33" s="50" t="str">
        <f t="shared" si="0"/>
        <v>BeEk_BEk_ARDB</v>
      </c>
      <c r="C33" s="46"/>
      <c r="D33" s="46" t="s">
        <v>788</v>
      </c>
      <c r="E33" s="46" t="s">
        <v>132</v>
      </c>
      <c r="F33" s="126">
        <v>-1926528</v>
      </c>
    </row>
    <row r="34" spans="1:6" x14ac:dyDescent="0.25">
      <c r="A34" s="52" t="s">
        <v>169</v>
      </c>
      <c r="B34" s="50" t="str">
        <f t="shared" si="0"/>
        <v>BeEk_BEk_ARF</v>
      </c>
      <c r="C34" s="46"/>
      <c r="D34" s="46" t="s">
        <v>951</v>
      </c>
      <c r="E34" s="46" t="s">
        <v>121</v>
      </c>
      <c r="F34" s="126">
        <v>0</v>
      </c>
    </row>
    <row r="35" spans="1:6" x14ac:dyDescent="0.25">
      <c r="A35" s="52" t="s">
        <v>170</v>
      </c>
      <c r="B35" s="50" t="str">
        <f t="shared" si="0"/>
        <v>BeEk_BEk_AREK</v>
      </c>
      <c r="C35" s="46"/>
      <c r="D35" s="46" t="s">
        <v>952</v>
      </c>
      <c r="E35" s="46" t="s">
        <v>133</v>
      </c>
      <c r="F35" s="126">
        <v>0</v>
      </c>
    </row>
    <row r="36" spans="1:6" s="50" customFormat="1" x14ac:dyDescent="0.25">
      <c r="A36" s="52" t="s">
        <v>171</v>
      </c>
      <c r="B36" s="50" t="str">
        <f t="shared" si="0"/>
        <v>BeEk_BEk_ART</v>
      </c>
      <c r="C36" s="46"/>
      <c r="D36" s="46" t="s">
        <v>953</v>
      </c>
      <c r="E36" s="46" t="s">
        <v>127</v>
      </c>
      <c r="F36" s="126">
        <v>6760109</v>
      </c>
    </row>
    <row r="37" spans="1:6" x14ac:dyDescent="0.25">
      <c r="A37" s="52" t="s">
        <v>173</v>
      </c>
      <c r="B37" s="50" t="str">
        <f t="shared" si="0"/>
        <v>BeEk_BEk_ARKK</v>
      </c>
      <c r="C37" s="46"/>
      <c r="D37" s="46" t="s">
        <v>954</v>
      </c>
      <c r="E37" s="46" t="s">
        <v>134</v>
      </c>
      <c r="F37" s="126">
        <v>1815</v>
      </c>
    </row>
    <row r="38" spans="1:6" x14ac:dyDescent="0.25">
      <c r="A38" s="52" t="s">
        <v>172</v>
      </c>
      <c r="B38" s="50" t="str">
        <f t="shared" si="0"/>
        <v>BeEk_BEk_ARX</v>
      </c>
      <c r="C38" s="46"/>
      <c r="D38" s="46" t="s">
        <v>955</v>
      </c>
      <c r="E38" s="46" t="s">
        <v>123</v>
      </c>
      <c r="F38" s="126">
        <v>1082290</v>
      </c>
    </row>
    <row r="39" spans="1:6" x14ac:dyDescent="0.25">
      <c r="A39" s="52" t="s">
        <v>166</v>
      </c>
      <c r="B39" s="50" t="str">
        <f t="shared" si="0"/>
        <v>BeEk_BEk_ARU</v>
      </c>
      <c r="C39" s="46"/>
      <c r="D39" s="46"/>
      <c r="E39" s="59" t="s">
        <v>135</v>
      </c>
      <c r="F39" s="126">
        <v>69427097</v>
      </c>
    </row>
    <row r="40" spans="1:6" x14ac:dyDescent="0.25">
      <c r="A40" s="73"/>
      <c r="B40" s="50"/>
      <c r="C40" s="46"/>
      <c r="D40" s="46"/>
      <c r="E40" s="71"/>
      <c r="F40" s="46"/>
    </row>
    <row r="41" spans="1:6" x14ac:dyDescent="0.25">
      <c r="A41" s="52" t="s">
        <v>174</v>
      </c>
      <c r="B41" s="50" t="str">
        <f t="shared" si="0"/>
        <v>BeEk_BEk_OUP</v>
      </c>
      <c r="C41" s="59" t="s">
        <v>4</v>
      </c>
      <c r="D41" s="46"/>
      <c r="E41" s="59" t="s">
        <v>136</v>
      </c>
      <c r="F41" s="126">
        <v>211222749</v>
      </c>
    </row>
    <row r="42" spans="1:6" s="50" customFormat="1" x14ac:dyDescent="0.25">
      <c r="A42" s="52" t="s">
        <v>175</v>
      </c>
      <c r="B42" s="50" t="str">
        <f t="shared" si="0"/>
        <v>BeEk_BEk_OUrv</v>
      </c>
      <c r="C42" s="46"/>
      <c r="D42" s="46" t="s">
        <v>608</v>
      </c>
      <c r="E42" s="46" t="s">
        <v>119</v>
      </c>
      <c r="F42" s="126">
        <v>-20327</v>
      </c>
    </row>
    <row r="43" spans="1:6" s="50" customFormat="1" x14ac:dyDescent="0.25">
      <c r="A43" s="52" t="s">
        <v>176</v>
      </c>
      <c r="B43" s="50" t="str">
        <f t="shared" si="0"/>
        <v>BeEk_BEk_OUY</v>
      </c>
      <c r="C43" s="46"/>
      <c r="D43" s="46" t="s">
        <v>609</v>
      </c>
      <c r="E43" s="46" t="s">
        <v>137</v>
      </c>
      <c r="F43" s="126">
        <v>34070477</v>
      </c>
    </row>
    <row r="44" spans="1:6" x14ac:dyDescent="0.25">
      <c r="A44" s="52" t="s">
        <v>177</v>
      </c>
      <c r="B44" s="50" t="str">
        <f t="shared" si="0"/>
        <v>BeEk_BEk_OUF</v>
      </c>
      <c r="C44" s="46"/>
      <c r="D44" s="46" t="s">
        <v>610</v>
      </c>
      <c r="E44" s="46" t="s">
        <v>121</v>
      </c>
      <c r="F44" s="126">
        <v>0</v>
      </c>
    </row>
    <row r="45" spans="1:6" x14ac:dyDescent="0.25">
      <c r="A45" s="52" t="s">
        <v>178</v>
      </c>
      <c r="B45" s="50" t="str">
        <f t="shared" si="0"/>
        <v>BeEk_BEk_OUEK</v>
      </c>
      <c r="C45" s="46"/>
      <c r="D45" s="46" t="s">
        <v>611</v>
      </c>
      <c r="E45" s="46" t="s">
        <v>133</v>
      </c>
      <c r="F45" s="126">
        <v>34070900</v>
      </c>
    </row>
    <row r="46" spans="1:6" x14ac:dyDescent="0.25">
      <c r="A46" s="52" t="s">
        <v>990</v>
      </c>
      <c r="B46" s="50" t="str">
        <f t="shared" si="0"/>
        <v>BeEk_BEk_OUT</v>
      </c>
      <c r="C46" s="46"/>
      <c r="D46" s="46" t="s">
        <v>956</v>
      </c>
      <c r="E46" s="46" t="s">
        <v>127</v>
      </c>
      <c r="F46" s="126">
        <v>7074392</v>
      </c>
    </row>
    <row r="47" spans="1:6" s="50" customFormat="1" x14ac:dyDescent="0.25">
      <c r="A47" s="52" t="s">
        <v>991</v>
      </c>
      <c r="B47" s="50" t="str">
        <f t="shared" si="0"/>
        <v>BeEk_BEk_OUaEK</v>
      </c>
      <c r="C47" s="46"/>
      <c r="D47" s="46" t="s">
        <v>957</v>
      </c>
      <c r="E47" s="46" t="s">
        <v>134</v>
      </c>
      <c r="F47" s="126">
        <v>43907628</v>
      </c>
    </row>
    <row r="48" spans="1:6" x14ac:dyDescent="0.25">
      <c r="A48" s="52" t="s">
        <v>179</v>
      </c>
      <c r="B48" s="50" t="str">
        <f t="shared" si="0"/>
        <v>BeEk_BEk_OUUU</v>
      </c>
      <c r="C48" s="46"/>
      <c r="D48" s="46" t="s">
        <v>988</v>
      </c>
      <c r="E48" s="46" t="s">
        <v>138</v>
      </c>
      <c r="F48" s="126">
        <v>13142169</v>
      </c>
    </row>
    <row r="49" spans="1:6" x14ac:dyDescent="0.25">
      <c r="A49" s="52" t="s">
        <v>180</v>
      </c>
      <c r="B49" s="50" t="str">
        <f t="shared" si="0"/>
        <v>BeEk_BEk_OUX</v>
      </c>
      <c r="C49" s="46"/>
      <c r="D49" s="46" t="s">
        <v>989</v>
      </c>
      <c r="E49" s="46" t="s">
        <v>123</v>
      </c>
      <c r="F49" s="126">
        <v>2744342</v>
      </c>
    </row>
    <row r="50" spans="1:6" x14ac:dyDescent="0.25">
      <c r="A50" s="52" t="s">
        <v>181</v>
      </c>
      <c r="B50" s="50" t="str">
        <f t="shared" si="0"/>
        <v>BeEk_BEk_OUOU</v>
      </c>
      <c r="C50" s="46"/>
      <c r="D50" s="46"/>
      <c r="E50" s="71" t="s">
        <v>992</v>
      </c>
      <c r="F50" s="126">
        <v>226624053</v>
      </c>
    </row>
    <row r="51" spans="1:6" x14ac:dyDescent="0.25">
      <c r="A51" s="73"/>
      <c r="B51" s="50"/>
      <c r="C51" s="46"/>
      <c r="D51" s="46"/>
      <c r="E51" s="46"/>
      <c r="F51" s="46"/>
    </row>
    <row r="52" spans="1:6" x14ac:dyDescent="0.25">
      <c r="A52" s="52" t="s">
        <v>111</v>
      </c>
      <c r="B52" s="50" t="str">
        <f t="shared" si="0"/>
        <v>BeEk_BEk_TotEK</v>
      </c>
      <c r="C52" s="71" t="s">
        <v>5</v>
      </c>
      <c r="D52" s="46"/>
      <c r="E52" s="59" t="s">
        <v>100</v>
      </c>
      <c r="F52" s="126">
        <v>332306907</v>
      </c>
    </row>
    <row r="53" spans="1:6" x14ac:dyDescent="0.25">
      <c r="A53" s="52" t="s">
        <v>182</v>
      </c>
      <c r="B53" s="50" t="str">
        <f t="shared" si="0"/>
        <v>BeEk_BEk_FUd</v>
      </c>
      <c r="C53" s="46"/>
      <c r="D53" s="46"/>
      <c r="E53" s="46" t="s">
        <v>139</v>
      </c>
      <c r="F53" s="126">
        <v>10544723</v>
      </c>
    </row>
    <row r="54" spans="1:6" x14ac:dyDescent="0.25">
      <c r="A54" s="52" t="s">
        <v>183</v>
      </c>
      <c r="B54" s="50" t="str">
        <f t="shared" si="0"/>
        <v>BeEk_BEk_Fx</v>
      </c>
      <c r="C54" s="46"/>
      <c r="D54" s="46"/>
      <c r="E54" s="46" t="s">
        <v>140</v>
      </c>
      <c r="F54" s="126">
        <v>-29645</v>
      </c>
    </row>
    <row r="55" spans="1:6" x14ac:dyDescent="0.25">
      <c r="A55" s="52" t="s">
        <v>184</v>
      </c>
      <c r="B55" s="50" t="str">
        <f t="shared" si="0"/>
        <v>BeEk_BEk_BehKa</v>
      </c>
      <c r="C55" s="46"/>
      <c r="D55" s="46"/>
      <c r="E55" s="46" t="s">
        <v>141</v>
      </c>
      <c r="F55" s="126">
        <v>586318</v>
      </c>
    </row>
    <row r="56" spans="1:6" x14ac:dyDescent="0.25"/>
    <row r="57" spans="1:6" hidden="1" x14ac:dyDescent="0.2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7109375" hidden="1" customWidth="1"/>
    <col min="2" max="2" width="9.42578125" hidden="1" customWidth="1"/>
    <col min="3" max="3" width="3.85546875" customWidth="1"/>
    <col min="4" max="4" width="46.140625" customWidth="1"/>
    <col min="5" max="5" width="15.7109375" customWidth="1"/>
    <col min="6" max="6" width="11" customWidth="1"/>
    <col min="7" max="16384" width="9.140625" hidden="1"/>
  </cols>
  <sheetData>
    <row r="1" spans="1:6" x14ac:dyDescent="0.25">
      <c r="A1" s="152"/>
      <c r="B1" s="152"/>
      <c r="C1" s="200" t="s">
        <v>1277</v>
      </c>
      <c r="D1" s="200"/>
      <c r="E1" s="200"/>
      <c r="F1" s="151"/>
    </row>
    <row r="2" spans="1:6" x14ac:dyDescent="0.25">
      <c r="A2" s="86"/>
      <c r="B2" s="86"/>
      <c r="C2" s="93"/>
    </row>
    <row r="3" spans="1:6" ht="23.25" x14ac:dyDescent="0.25">
      <c r="A3" s="50"/>
      <c r="B3" s="50"/>
      <c r="C3" s="96" t="s">
        <v>1007</v>
      </c>
      <c r="D3" s="97"/>
      <c r="E3" s="98"/>
      <c r="F3" s="50"/>
    </row>
    <row r="4" spans="1:6" x14ac:dyDescent="0.25">
      <c r="A4" s="47" t="s">
        <v>31</v>
      </c>
      <c r="B4" s="51" t="s">
        <v>472</v>
      </c>
      <c r="C4" s="116"/>
      <c r="D4" s="103"/>
      <c r="E4" s="89" t="s">
        <v>1008</v>
      </c>
      <c r="F4" s="50"/>
    </row>
    <row r="5" spans="1:6" s="50" customFormat="1" x14ac:dyDescent="0.25">
      <c r="A5" s="47"/>
      <c r="B5" s="51"/>
      <c r="C5" s="112"/>
      <c r="D5" s="115"/>
      <c r="E5" s="89"/>
    </row>
    <row r="6" spans="1:6" x14ac:dyDescent="0.25">
      <c r="A6" s="74" t="s">
        <v>477</v>
      </c>
      <c r="B6" s="50" t="str">
        <f>"NoNt_"&amp;$B$4&amp;"_"&amp;A6</f>
        <v>NoNt_NT_Kg</v>
      </c>
      <c r="C6" s="117" t="s">
        <v>0</v>
      </c>
      <c r="D6" s="73" t="s">
        <v>475</v>
      </c>
      <c r="E6" s="126">
        <v>344972171</v>
      </c>
    </row>
    <row r="7" spans="1:6" x14ac:dyDescent="0.25">
      <c r="A7" s="74" t="s">
        <v>476</v>
      </c>
      <c r="B7" s="50" t="str">
        <f>"NoNt_"&amp;$B$4&amp;"_"&amp;A7</f>
        <v>NoNt_NT_RiTot</v>
      </c>
      <c r="C7" s="88" t="s">
        <v>1</v>
      </c>
      <c r="D7" s="73" t="s">
        <v>1006</v>
      </c>
      <c r="E7" s="126">
        <v>1344970277</v>
      </c>
    </row>
    <row r="8" spans="1:6" x14ac:dyDescent="0.25">
      <c r="A8" s="74"/>
      <c r="B8" s="50" t="s">
        <v>1009</v>
      </c>
      <c r="C8" s="88" t="s">
        <v>2</v>
      </c>
      <c r="D8" s="73" t="s">
        <v>471</v>
      </c>
      <c r="E8" s="127">
        <v>25.649055365704562</v>
      </c>
    </row>
    <row r="9" spans="1:6" x14ac:dyDescent="0.25">
      <c r="A9" s="86"/>
      <c r="B9" s="86"/>
      <c r="C9" s="154"/>
      <c r="D9" s="154"/>
      <c r="E9" s="86"/>
    </row>
    <row r="10" spans="1:6" hidden="1" x14ac:dyDescent="0.25">
      <c r="A10" s="86"/>
      <c r="B10" s="86"/>
      <c r="C10" s="50"/>
      <c r="D10" s="50"/>
      <c r="E10" s="86"/>
    </row>
    <row r="11" spans="1:6" s="50" customFormat="1" hidden="1" x14ac:dyDescent="0.25">
      <c r="A11" s="86"/>
      <c r="B11" s="86"/>
      <c r="C11" s="93"/>
    </row>
    <row r="12" spans="1:6" s="23" customFormat="1" hidden="1" x14ac:dyDescent="0.25">
      <c r="A12" s="86"/>
      <c r="B12" s="86"/>
      <c r="C12" s="86"/>
    </row>
    <row r="13" spans="1:6" s="22" customFormat="1" hidden="1" x14ac:dyDescent="0.25">
      <c r="A13" s="86"/>
      <c r="B13" s="94"/>
      <c r="C13" s="86"/>
    </row>
    <row r="14" spans="1:6" s="22" customFormat="1" hidden="1" x14ac:dyDescent="0.25">
      <c r="A14" s="86"/>
      <c r="B14" s="86"/>
      <c r="C14" s="93"/>
    </row>
    <row r="15" spans="1:6" s="22" customFormat="1" hidden="1" x14ac:dyDescent="0.25">
      <c r="A15" s="86"/>
      <c r="B15" s="86"/>
      <c r="C15" s="93"/>
    </row>
    <row r="16" spans="1:6" s="22" customFormat="1" hidden="1" x14ac:dyDescent="0.25">
      <c r="A16" s="86"/>
      <c r="B16" s="86"/>
      <c r="C16" s="93"/>
    </row>
    <row r="17" spans="1:3" s="22" customFormat="1" hidden="1" x14ac:dyDescent="0.25">
      <c r="A17" s="86"/>
      <c r="B17" s="86"/>
      <c r="C17" s="93"/>
    </row>
    <row r="18" spans="1:3" s="22" customFormat="1" hidden="1" x14ac:dyDescent="0.25">
      <c r="A18" s="86"/>
      <c r="B18" s="86"/>
      <c r="C18" s="93"/>
    </row>
    <row r="19" spans="1:3" hidden="1" x14ac:dyDescent="0.25">
      <c r="A19" s="86"/>
      <c r="B19" s="86"/>
      <c r="C19" s="86"/>
    </row>
    <row r="20" spans="1:3" s="50" customFormat="1" hidden="1" x14ac:dyDescent="0.25">
      <c r="A20" s="86"/>
      <c r="B20" s="94"/>
      <c r="C20" s="86"/>
    </row>
    <row r="21" spans="1:3" s="50" customFormat="1" hidden="1" x14ac:dyDescent="0.25">
      <c r="A21" s="86"/>
      <c r="B21" s="86"/>
      <c r="C21" s="87"/>
    </row>
    <row r="22" spans="1:3" s="50" customFormat="1" hidden="1" x14ac:dyDescent="0.25">
      <c r="A22" s="86"/>
      <c r="B22" s="86"/>
      <c r="C22" s="93"/>
    </row>
    <row r="23" spans="1:3" s="50" customFormat="1" hidden="1" x14ac:dyDescent="0.25">
      <c r="A23" s="86"/>
      <c r="B23" s="86"/>
      <c r="C23" s="93"/>
    </row>
    <row r="24" spans="1:3" s="50" customFormat="1" hidden="1" x14ac:dyDescent="0.25">
      <c r="A24" s="86"/>
      <c r="B24" s="86"/>
      <c r="C24" s="93"/>
    </row>
    <row r="25" spans="1:3" s="50" customFormat="1" hidden="1" x14ac:dyDescent="0.25">
      <c r="A25" s="86"/>
      <c r="B25" s="86"/>
      <c r="C25" s="93"/>
    </row>
    <row r="26" spans="1:3" s="50" customFormat="1" hidden="1" x14ac:dyDescent="0.25">
      <c r="A26" s="86"/>
      <c r="B26" s="86"/>
      <c r="C26" s="93"/>
    </row>
    <row r="27" spans="1:3" s="50" customFormat="1" hidden="1" x14ac:dyDescent="0.25">
      <c r="A27" s="86"/>
      <c r="B27" s="86"/>
      <c r="C27" s="93"/>
    </row>
    <row r="28" spans="1:3" s="50" customFormat="1" hidden="1" x14ac:dyDescent="0.25">
      <c r="A28" s="86"/>
      <c r="B28" s="86"/>
      <c r="C28" s="93"/>
    </row>
    <row r="29" spans="1:3" s="50" customFormat="1" hidden="1" x14ac:dyDescent="0.25">
      <c r="A29" s="86"/>
      <c r="B29" s="86"/>
      <c r="C29" s="93"/>
    </row>
    <row r="30" spans="1:3" s="50" customFormat="1" hidden="1" x14ac:dyDescent="0.25">
      <c r="A30" s="86"/>
      <c r="B30" s="86"/>
      <c r="C30" s="93"/>
    </row>
    <row r="31" spans="1:3" s="50" customFormat="1" hidden="1" x14ac:dyDescent="0.25">
      <c r="A31" s="86"/>
      <c r="B31" s="86"/>
      <c r="C31" s="93"/>
    </row>
    <row r="32" spans="1:3" s="50" customFormat="1" hidden="1" x14ac:dyDescent="0.25">
      <c r="A32" s="86"/>
      <c r="B32" s="86"/>
      <c r="C32" s="93"/>
    </row>
    <row r="33" spans="1:4" s="50" customFormat="1" hidden="1" x14ac:dyDescent="0.25">
      <c r="A33" s="86"/>
      <c r="B33" s="86"/>
      <c r="C33" s="86"/>
    </row>
    <row r="34" spans="1:4" s="50" customFormat="1" hidden="1" x14ac:dyDescent="0.25">
      <c r="A34" s="86"/>
      <c r="B34" s="94"/>
      <c r="C34" s="86"/>
    </row>
    <row r="35" spans="1:4" s="50" customFormat="1" hidden="1" x14ac:dyDescent="0.25">
      <c r="A35" s="86"/>
      <c r="B35" s="86"/>
      <c r="C35" s="93"/>
    </row>
    <row r="36" spans="1:4" s="50" customFormat="1" hidden="1" x14ac:dyDescent="0.25">
      <c r="A36" s="86"/>
      <c r="B36" s="86"/>
      <c r="C36" s="93"/>
    </row>
    <row r="37" spans="1:4" s="50" customFormat="1" hidden="1" x14ac:dyDescent="0.25">
      <c r="A37" s="86"/>
      <c r="B37" s="86"/>
      <c r="C37" s="93"/>
    </row>
    <row r="38" spans="1:4" s="50" customFormat="1" hidden="1" x14ac:dyDescent="0.25">
      <c r="A38" s="87"/>
      <c r="B38" s="95"/>
      <c r="C38" s="87"/>
    </row>
    <row r="39" spans="1:4" s="45" customFormat="1" hidden="1" x14ac:dyDescent="0.25">
      <c r="A39" s="87"/>
      <c r="B39" s="95"/>
      <c r="C39" s="93"/>
    </row>
    <row r="40" spans="1:4" s="45" customFormat="1" hidden="1" x14ac:dyDescent="0.25">
      <c r="B40" s="47"/>
    </row>
    <row r="41" spans="1:4" hidden="1" x14ac:dyDescent="0.25"/>
    <row r="42" spans="1:4" s="50" customFormat="1" hidden="1" x14ac:dyDescent="0.25"/>
    <row r="43" spans="1:4" hidden="1" x14ac:dyDescent="0.25">
      <c r="D43" s="15"/>
    </row>
    <row r="44" spans="1:4" hidden="1" x14ac:dyDescent="0.25">
      <c r="D44" s="15"/>
    </row>
    <row r="45" spans="1:4" s="45" customFormat="1" hidden="1" x14ac:dyDescent="0.25">
      <c r="D45" s="49"/>
    </row>
    <row r="46" spans="1:4" hidden="1" x14ac:dyDescent="0.25"/>
    <row r="47" spans="1:4" hidden="1" x14ac:dyDescent="0.25"/>
    <row r="48" spans="1:4" hidden="1" x14ac:dyDescent="0.25"/>
    <row r="49" spans="1:3" hidden="1" x14ac:dyDescent="0.25">
      <c r="A49" s="202"/>
      <c r="B49" s="202"/>
      <c r="C49" s="202"/>
    </row>
    <row r="50" spans="1:3" hidden="1" x14ac:dyDescent="0.25">
      <c r="A50" s="202"/>
      <c r="B50" s="202"/>
      <c r="C50" s="202"/>
    </row>
    <row r="51" spans="1:3" hidden="1" x14ac:dyDescent="0.25"/>
    <row r="52" spans="1:3" hidden="1" x14ac:dyDescent="0.25"/>
  </sheetData>
  <mergeCells count="3">
    <mergeCell ref="A49:C49"/>
    <mergeCell ref="A50:C50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19.85546875" hidden="1" customWidth="1"/>
    <col min="3" max="3" width="4.7109375" bestFit="1" customWidth="1"/>
    <col min="4" max="4" width="68.28515625" customWidth="1"/>
    <col min="5" max="5" width="16.140625" customWidth="1"/>
    <col min="6" max="6" width="9.140625" customWidth="1"/>
    <col min="7" max="16384" width="9.140625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ht="23.25" x14ac:dyDescent="0.25">
      <c r="C3" s="199" t="s">
        <v>1010</v>
      </c>
      <c r="D3" s="199"/>
      <c r="E3" s="199"/>
    </row>
    <row r="4" spans="1:5" ht="25.5" x14ac:dyDescent="0.25">
      <c r="A4" s="8" t="s">
        <v>31</v>
      </c>
      <c r="B4" s="2" t="s">
        <v>433</v>
      </c>
      <c r="C4" s="9"/>
      <c r="D4" s="103"/>
      <c r="E4" s="10" t="s">
        <v>840</v>
      </c>
    </row>
    <row r="5" spans="1:5" s="50" customFormat="1" x14ac:dyDescent="0.25">
      <c r="A5" s="47"/>
      <c r="B5" s="51"/>
      <c r="C5" s="28"/>
      <c r="D5" s="78" t="s">
        <v>417</v>
      </c>
      <c r="E5" s="76"/>
    </row>
    <row r="6" spans="1:5" x14ac:dyDescent="0.25">
      <c r="A6" s="74" t="s">
        <v>434</v>
      </c>
      <c r="B6" t="str">
        <f>"NoEf_"&amp;$B$4&amp;"_"&amp;A6</f>
        <v>NoEf_Evf_EvFg</v>
      </c>
      <c r="C6" s="9" t="s">
        <v>419</v>
      </c>
      <c r="D6" s="9" t="s">
        <v>422</v>
      </c>
      <c r="E6" s="126">
        <v>93198832</v>
      </c>
    </row>
    <row r="7" spans="1:5" x14ac:dyDescent="0.25">
      <c r="A7" s="74" t="s">
        <v>435</v>
      </c>
      <c r="B7" s="50" t="str">
        <f t="shared" ref="B7:B16" si="0">"NoEf_"&amp;$B$4&amp;"_"&amp;A7</f>
        <v>NoEf_Evf_EvTR</v>
      </c>
      <c r="C7" s="9" t="s">
        <v>418</v>
      </c>
      <c r="D7" s="9" t="s">
        <v>423</v>
      </c>
      <c r="E7" s="126">
        <v>204558762</v>
      </c>
    </row>
    <row r="8" spans="1:5" x14ac:dyDescent="0.25">
      <c r="A8" s="74" t="s">
        <v>436</v>
      </c>
      <c r="B8" s="50" t="str">
        <f t="shared" si="0"/>
        <v>NoEf_Evf_EvTK</v>
      </c>
      <c r="C8" s="9" t="s">
        <v>420</v>
      </c>
      <c r="D8" s="9" t="s">
        <v>424</v>
      </c>
      <c r="E8" s="126">
        <v>23262857</v>
      </c>
    </row>
    <row r="9" spans="1:5" x14ac:dyDescent="0.25">
      <c r="A9" s="74" t="s">
        <v>437</v>
      </c>
      <c r="B9" s="50" t="str">
        <f t="shared" si="0"/>
        <v>NoEf_Evf_EvX</v>
      </c>
      <c r="C9" s="9" t="s">
        <v>421</v>
      </c>
      <c r="D9" s="9" t="s">
        <v>425</v>
      </c>
      <c r="E9" s="126">
        <v>110441900</v>
      </c>
    </row>
    <row r="10" spans="1:5" x14ac:dyDescent="0.25">
      <c r="A10" s="74" t="s">
        <v>438</v>
      </c>
      <c r="B10" s="50" t="str">
        <f t="shared" si="0"/>
        <v>NoEf_Evf_EvTot</v>
      </c>
      <c r="C10" s="9"/>
      <c r="D10" s="14" t="s">
        <v>214</v>
      </c>
      <c r="E10" s="126">
        <v>431462351</v>
      </c>
    </row>
    <row r="11" spans="1:5" x14ac:dyDescent="0.25">
      <c r="A11" s="76"/>
      <c r="B11" s="50"/>
      <c r="C11" s="9"/>
      <c r="D11" s="9"/>
      <c r="E11" s="10"/>
    </row>
    <row r="12" spans="1:5" x14ac:dyDescent="0.25">
      <c r="A12" s="76"/>
      <c r="B12" s="50"/>
      <c r="C12" s="9"/>
      <c r="D12" s="14" t="s">
        <v>426</v>
      </c>
      <c r="E12" s="10"/>
    </row>
    <row r="13" spans="1:5" x14ac:dyDescent="0.25">
      <c r="A13" s="74" t="s">
        <v>439</v>
      </c>
      <c r="B13" s="50" t="str">
        <f t="shared" si="0"/>
        <v>NoEf_Evf_XFAuk</v>
      </c>
      <c r="C13" s="9" t="s">
        <v>427</v>
      </c>
      <c r="D13" s="9" t="s">
        <v>430</v>
      </c>
      <c r="E13" s="126">
        <v>216559566</v>
      </c>
    </row>
    <row r="14" spans="1:5" x14ac:dyDescent="0.25">
      <c r="A14" s="74" t="s">
        <v>440</v>
      </c>
      <c r="B14" s="50" t="str">
        <f t="shared" si="0"/>
        <v>NoEf_Evf_XFAust</v>
      </c>
      <c r="C14" s="9" t="s">
        <v>428</v>
      </c>
      <c r="D14" s="9" t="s">
        <v>431</v>
      </c>
      <c r="E14" s="126">
        <v>0</v>
      </c>
    </row>
    <row r="15" spans="1:5" x14ac:dyDescent="0.25">
      <c r="A15" s="74" t="s">
        <v>441</v>
      </c>
      <c r="B15" s="50" t="str">
        <f t="shared" si="0"/>
        <v>NoEf_Evf_XFAX</v>
      </c>
      <c r="C15" s="9" t="s">
        <v>429</v>
      </c>
      <c r="D15" s="9" t="s">
        <v>432</v>
      </c>
      <c r="E15" s="126">
        <v>3940690</v>
      </c>
    </row>
    <row r="16" spans="1:5" x14ac:dyDescent="0.25">
      <c r="A16" s="74" t="s">
        <v>442</v>
      </c>
      <c r="B16" s="50" t="str">
        <f t="shared" si="0"/>
        <v>NoEf_Evf_XFATot</v>
      </c>
      <c r="C16" s="9"/>
      <c r="D16" s="14" t="s">
        <v>214</v>
      </c>
      <c r="E16" s="126">
        <v>220500254</v>
      </c>
    </row>
    <row r="17" spans="3:5" x14ac:dyDescent="0.25">
      <c r="C17" s="100"/>
      <c r="D17" s="101"/>
      <c r="E17" s="102"/>
    </row>
    <row r="18" spans="3:5" hidden="1" x14ac:dyDescent="0.25">
      <c r="C18" s="100"/>
      <c r="D18" s="100"/>
      <c r="E18" s="93"/>
    </row>
    <row r="19" spans="3:5" hidden="1" x14ac:dyDescent="0.25">
      <c r="C19" s="100"/>
      <c r="D19" s="100"/>
      <c r="E19" s="93"/>
    </row>
    <row r="20" spans="3:5" hidden="1" x14ac:dyDescent="0.25">
      <c r="C20" s="100"/>
      <c r="D20" s="100"/>
      <c r="E20" s="93"/>
    </row>
    <row r="21" spans="3:5" hidden="1" x14ac:dyDescent="0.25">
      <c r="C21" s="100"/>
      <c r="D21" s="100"/>
      <c r="E21" s="93"/>
    </row>
    <row r="22" spans="3:5" hidden="1" x14ac:dyDescent="0.25"/>
    <row r="23" spans="3:5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hidden="1" customWidth="1"/>
    <col min="2" max="2" width="26" hidden="1" customWidth="1"/>
    <col min="3" max="3" width="26" style="50" hidden="1" customWidth="1"/>
    <col min="4" max="4" width="4.85546875" customWidth="1"/>
    <col min="5" max="5" width="88" bestFit="1" customWidth="1"/>
    <col min="6" max="6" width="13.140625" customWidth="1"/>
    <col min="7" max="7" width="11.85546875" customWidth="1"/>
    <col min="8" max="8" width="9.140625" customWidth="1"/>
    <col min="9" max="10" width="0" hidden="1" customWidth="1"/>
    <col min="11" max="16384" width="9.140625" hidden="1"/>
  </cols>
  <sheetData>
    <row r="1" spans="1:7" x14ac:dyDescent="0.25">
      <c r="D1" s="200" t="s">
        <v>1277</v>
      </c>
      <c r="E1" s="200"/>
      <c r="F1" s="200"/>
    </row>
    <row r="2" spans="1:7" x14ac:dyDescent="0.25"/>
    <row r="3" spans="1:7" ht="23.25" x14ac:dyDescent="0.25">
      <c r="D3" s="203" t="s">
        <v>1011</v>
      </c>
      <c r="E3" s="204"/>
      <c r="F3" s="107"/>
      <c r="G3" s="146"/>
    </row>
    <row r="4" spans="1:7" ht="38.25" x14ac:dyDescent="0.25">
      <c r="A4" s="48" t="s">
        <v>31</v>
      </c>
      <c r="B4" s="106" t="s">
        <v>228</v>
      </c>
      <c r="C4" s="93"/>
      <c r="D4" s="88"/>
      <c r="E4" s="73"/>
      <c r="F4" s="76" t="s">
        <v>916</v>
      </c>
      <c r="G4" s="147"/>
    </row>
    <row r="5" spans="1:7" x14ac:dyDescent="0.25">
      <c r="D5" s="108" t="s">
        <v>0</v>
      </c>
      <c r="E5" s="82" t="s">
        <v>14</v>
      </c>
      <c r="F5" s="85"/>
      <c r="G5" s="148"/>
    </row>
    <row r="6" spans="1:7" x14ac:dyDescent="0.25">
      <c r="A6" s="2" t="s">
        <v>229</v>
      </c>
      <c r="B6" t="str">
        <f>"NoRe_"&amp;A6&amp;"_"&amp;$B$4</f>
        <v>NoRe_RIkc_nry</v>
      </c>
      <c r="D6" s="88"/>
      <c r="E6" s="104" t="s">
        <v>46</v>
      </c>
      <c r="F6" s="126">
        <v>136115</v>
      </c>
      <c r="G6" s="147"/>
    </row>
    <row r="7" spans="1:7" x14ac:dyDescent="0.25">
      <c r="A7" s="2" t="s">
        <v>230</v>
      </c>
      <c r="B7" s="50" t="str">
        <f t="shared" ref="B7:B70" si="0">"NoRe_"&amp;A7&amp;"_"&amp;$B$4</f>
        <v>NoRe_RIut_nry</v>
      </c>
      <c r="D7" s="88"/>
      <c r="E7" s="73" t="s">
        <v>185</v>
      </c>
      <c r="F7" s="126">
        <v>45626369</v>
      </c>
      <c r="G7" s="147"/>
    </row>
    <row r="8" spans="1:7" x14ac:dyDescent="0.25">
      <c r="A8" s="2" t="s">
        <v>231</v>
      </c>
      <c r="B8" s="50" t="str">
        <f t="shared" si="0"/>
        <v>NoRe_RIb_nry</v>
      </c>
      <c r="D8" s="88"/>
      <c r="E8" s="124" t="s">
        <v>186</v>
      </c>
      <c r="F8" s="126">
        <v>0</v>
      </c>
      <c r="G8" s="147"/>
    </row>
    <row r="9" spans="1:7" x14ac:dyDescent="0.25">
      <c r="A9" s="2" t="s">
        <v>232</v>
      </c>
      <c r="B9" s="50" t="str">
        <f t="shared" si="0"/>
        <v>NoRe_RIo_nry</v>
      </c>
      <c r="D9" s="88"/>
      <c r="E9" s="73" t="s">
        <v>187</v>
      </c>
      <c r="F9" s="126">
        <v>6064308</v>
      </c>
      <c r="G9" s="147"/>
    </row>
    <row r="10" spans="1:7" x14ac:dyDescent="0.25">
      <c r="A10" s="2" t="s">
        <v>235</v>
      </c>
      <c r="B10" s="50" t="str">
        <f t="shared" si="0"/>
        <v>NoRe_RITot_nry</v>
      </c>
      <c r="D10" s="88"/>
      <c r="E10" s="82" t="s">
        <v>188</v>
      </c>
      <c r="F10" s="126">
        <v>4835861</v>
      </c>
      <c r="G10" s="148"/>
    </row>
    <row r="11" spans="1:7" x14ac:dyDescent="0.25">
      <c r="A11" s="2"/>
      <c r="B11" s="50"/>
      <c r="D11" s="88"/>
      <c r="E11" s="73"/>
      <c r="F11" s="75"/>
      <c r="G11" s="147"/>
    </row>
    <row r="12" spans="1:7" x14ac:dyDescent="0.25">
      <c r="A12" s="2"/>
      <c r="B12" s="50"/>
      <c r="D12" s="88"/>
      <c r="E12" s="82" t="s">
        <v>444</v>
      </c>
      <c r="F12" s="75"/>
      <c r="G12" s="148"/>
    </row>
    <row r="13" spans="1:7" x14ac:dyDescent="0.25">
      <c r="A13" s="2" t="s">
        <v>248</v>
      </c>
      <c r="B13" s="50" t="str">
        <f t="shared" si="0"/>
        <v>NoRe_Hvk_nry</v>
      </c>
      <c r="D13" s="88"/>
      <c r="E13" s="19" t="s">
        <v>993</v>
      </c>
      <c r="F13" s="126">
        <v>1881123</v>
      </c>
      <c r="G13" s="149"/>
    </row>
    <row r="14" spans="1:7" x14ac:dyDescent="0.25">
      <c r="A14" s="2" t="s">
        <v>250</v>
      </c>
      <c r="B14" s="50" t="str">
        <f t="shared" si="0"/>
        <v>NoRe_Hrek_nry</v>
      </c>
      <c r="D14" s="88"/>
      <c r="E14" s="19" t="s">
        <v>994</v>
      </c>
      <c r="F14" s="126">
        <v>2649433</v>
      </c>
      <c r="G14" s="149"/>
    </row>
    <row r="15" spans="1:7" x14ac:dyDescent="0.25">
      <c r="A15" s="2" t="s">
        <v>233</v>
      </c>
      <c r="B15" s="50" t="str">
        <f t="shared" si="0"/>
        <v>NoRe_Hak_nry</v>
      </c>
      <c r="D15" s="88"/>
      <c r="E15" s="19" t="s">
        <v>995</v>
      </c>
      <c r="F15" s="126">
        <v>322268</v>
      </c>
      <c r="G15" s="149"/>
    </row>
    <row r="16" spans="1:7" x14ac:dyDescent="0.25">
      <c r="A16" s="2" t="s">
        <v>249</v>
      </c>
      <c r="B16" s="50" t="str">
        <f t="shared" si="0"/>
        <v>NoRe_Hrk_nry</v>
      </c>
      <c r="D16" s="88"/>
      <c r="E16" s="19" t="s">
        <v>996</v>
      </c>
      <c r="F16" s="126">
        <v>0</v>
      </c>
      <c r="G16" s="149"/>
    </row>
    <row r="17" spans="1:7" x14ac:dyDescent="0.25">
      <c r="A17" s="2" t="s">
        <v>251</v>
      </c>
      <c r="B17" s="50" t="str">
        <f t="shared" si="0"/>
        <v>NoRe_Hank_nry</v>
      </c>
      <c r="D17" s="88"/>
      <c r="E17" s="19" t="s">
        <v>997</v>
      </c>
      <c r="F17" s="126">
        <v>-16965</v>
      </c>
      <c r="G17" s="149"/>
    </row>
    <row r="18" spans="1:7" x14ac:dyDescent="0.25">
      <c r="A18" s="2" t="s">
        <v>252</v>
      </c>
      <c r="B18" s="50" t="str">
        <f t="shared" si="0"/>
        <v>NoRe_Hxr_nry</v>
      </c>
      <c r="D18" s="88"/>
      <c r="E18" s="73" t="s">
        <v>189</v>
      </c>
      <c r="F18" s="126">
        <v>692758</v>
      </c>
      <c r="G18" s="147"/>
    </row>
    <row r="19" spans="1:7" x14ac:dyDescent="0.25">
      <c r="A19" s="2" t="s">
        <v>234</v>
      </c>
      <c r="B19" s="50" t="str">
        <f t="shared" si="0"/>
        <v>NoRe_HTot_nry</v>
      </c>
      <c r="D19" s="88"/>
      <c r="E19" s="82" t="s">
        <v>190</v>
      </c>
      <c r="F19" s="126">
        <v>57355410</v>
      </c>
      <c r="G19" s="148"/>
    </row>
    <row r="20" spans="1:7" x14ac:dyDescent="0.25">
      <c r="A20" s="2"/>
      <c r="B20" s="50"/>
      <c r="D20" s="88"/>
      <c r="E20" s="73"/>
      <c r="F20" s="75"/>
      <c r="G20" s="147"/>
    </row>
    <row r="21" spans="1:7" x14ac:dyDescent="0.25">
      <c r="A21" s="2"/>
      <c r="B21" s="50"/>
      <c r="D21" s="88"/>
      <c r="E21" s="82" t="s">
        <v>923</v>
      </c>
      <c r="F21" s="75"/>
      <c r="G21" s="148"/>
    </row>
    <row r="22" spans="1:7" x14ac:dyDescent="0.25">
      <c r="A22" s="2" t="s">
        <v>236</v>
      </c>
      <c r="B22" s="50" t="str">
        <f t="shared" si="0"/>
        <v>NoRe_KTkc_nry</v>
      </c>
      <c r="D22" s="88"/>
      <c r="E22" s="73" t="s">
        <v>46</v>
      </c>
      <c r="F22" s="126">
        <v>-318455</v>
      </c>
      <c r="G22" s="147"/>
    </row>
    <row r="23" spans="1:7" x14ac:dyDescent="0.25">
      <c r="A23" s="2" t="s">
        <v>237</v>
      </c>
      <c r="B23" s="50" t="str">
        <f t="shared" si="0"/>
        <v>NoRe_KTut_nry</v>
      </c>
      <c r="D23" s="88"/>
      <c r="E23" s="73" t="s">
        <v>185</v>
      </c>
      <c r="F23" s="126">
        <v>-1047334</v>
      </c>
      <c r="G23" s="147"/>
    </row>
    <row r="24" spans="1:7" x14ac:dyDescent="0.25">
      <c r="A24" s="2"/>
      <c r="B24" s="50"/>
      <c r="D24" s="88"/>
      <c r="E24" s="73"/>
      <c r="F24" s="75"/>
      <c r="G24" s="147"/>
    </row>
    <row r="25" spans="1:7" x14ac:dyDescent="0.25">
      <c r="A25" s="2"/>
      <c r="B25" s="50"/>
      <c r="D25" s="108" t="s">
        <v>1</v>
      </c>
      <c r="E25" s="82" t="s">
        <v>924</v>
      </c>
      <c r="F25" s="75"/>
      <c r="G25" s="148"/>
    </row>
    <row r="26" spans="1:7" x14ac:dyDescent="0.25">
      <c r="A26" s="2" t="s">
        <v>238</v>
      </c>
      <c r="B26" s="50" t="str">
        <f t="shared" si="0"/>
        <v>NoRe_RUkc_nry</v>
      </c>
      <c r="D26" s="88"/>
      <c r="E26" s="73" t="s">
        <v>191</v>
      </c>
      <c r="F26" s="126">
        <v>2253122</v>
      </c>
      <c r="G26" s="147"/>
    </row>
    <row r="27" spans="1:7" x14ac:dyDescent="0.25">
      <c r="A27" s="2" t="s">
        <v>239</v>
      </c>
      <c r="B27" s="50" t="str">
        <f t="shared" si="0"/>
        <v>NoRe_RUig_nry</v>
      </c>
      <c r="D27" s="88"/>
      <c r="E27" s="73" t="s">
        <v>69</v>
      </c>
      <c r="F27" s="126">
        <v>4763142</v>
      </c>
      <c r="G27" s="147"/>
    </row>
    <row r="28" spans="1:7" x14ac:dyDescent="0.25">
      <c r="A28" s="2" t="s">
        <v>240</v>
      </c>
      <c r="B28" s="50" t="str">
        <f t="shared" si="0"/>
        <v>NoRe_RUuo_nry</v>
      </c>
      <c r="D28" s="90"/>
      <c r="E28" s="91" t="s">
        <v>192</v>
      </c>
      <c r="F28" s="126">
        <v>5874426</v>
      </c>
      <c r="G28" s="147"/>
    </row>
    <row r="29" spans="1:7" x14ac:dyDescent="0.25">
      <c r="A29" s="2" t="s">
        <v>242</v>
      </c>
      <c r="B29" s="50" t="str">
        <f t="shared" si="0"/>
        <v>NoRe_RUur_nry</v>
      </c>
      <c r="D29" s="55"/>
      <c r="E29" s="150" t="s">
        <v>193</v>
      </c>
      <c r="F29" s="126">
        <v>0</v>
      </c>
      <c r="G29" s="147"/>
    </row>
    <row r="30" spans="1:7" x14ac:dyDescent="0.25">
      <c r="A30" s="2" t="s">
        <v>241</v>
      </c>
      <c r="B30" s="50" t="str">
        <f t="shared" si="0"/>
        <v>NoRe_RUek_nry</v>
      </c>
      <c r="D30" s="4"/>
      <c r="E30" s="4" t="s">
        <v>85</v>
      </c>
      <c r="F30" s="126">
        <v>2034028</v>
      </c>
      <c r="G30" s="147"/>
    </row>
    <row r="31" spans="1:7" x14ac:dyDescent="0.25">
      <c r="A31" s="2" t="s">
        <v>243</v>
      </c>
      <c r="B31" s="50" t="str">
        <f t="shared" si="0"/>
        <v>NoRe_RUg_nry</v>
      </c>
      <c r="D31" s="4"/>
      <c r="E31" s="4" t="s">
        <v>194</v>
      </c>
      <c r="F31" s="126">
        <v>1</v>
      </c>
      <c r="G31" s="147"/>
    </row>
    <row r="32" spans="1:7" x14ac:dyDescent="0.25">
      <c r="A32" s="2" t="s">
        <v>244</v>
      </c>
      <c r="B32" s="50" t="str">
        <f t="shared" si="0"/>
        <v>NoRe_RUx_nry</v>
      </c>
      <c r="D32" s="4"/>
      <c r="E32" s="4" t="s">
        <v>195</v>
      </c>
      <c r="F32" s="126">
        <v>469400</v>
      </c>
      <c r="G32" s="147"/>
    </row>
    <row r="33" spans="1:7" x14ac:dyDescent="0.25">
      <c r="A33" s="2" t="s">
        <v>245</v>
      </c>
      <c r="B33" s="50" t="str">
        <f t="shared" si="0"/>
        <v>NoRe_RUTot_nry</v>
      </c>
      <c r="D33" s="4"/>
      <c r="E33" s="7" t="s">
        <v>196</v>
      </c>
      <c r="F33" s="126">
        <v>15394123</v>
      </c>
      <c r="G33" s="148"/>
    </row>
    <row r="34" spans="1:7" x14ac:dyDescent="0.25">
      <c r="A34" s="2"/>
      <c r="B34" s="50" t="str">
        <f t="shared" si="0"/>
        <v>NoRe__nry</v>
      </c>
      <c r="D34" s="4"/>
      <c r="E34" s="4"/>
      <c r="F34" s="6"/>
      <c r="G34" s="147"/>
    </row>
    <row r="35" spans="1:7" x14ac:dyDescent="0.25">
      <c r="A35" s="2"/>
      <c r="B35" s="50" t="str">
        <f t="shared" si="0"/>
        <v>NoRe__nry</v>
      </c>
      <c r="D35" s="4"/>
      <c r="E35" s="7" t="s">
        <v>925</v>
      </c>
      <c r="F35" s="6"/>
      <c r="G35" s="148"/>
    </row>
    <row r="36" spans="1:7" x14ac:dyDescent="0.25">
      <c r="A36" s="2" t="s">
        <v>246</v>
      </c>
      <c r="B36" s="50" t="str">
        <f t="shared" si="0"/>
        <v>NoRe_STkc_nry</v>
      </c>
      <c r="D36" s="4"/>
      <c r="E36" s="4" t="s">
        <v>191</v>
      </c>
      <c r="F36" s="126">
        <v>-618152</v>
      </c>
      <c r="G36" s="147"/>
    </row>
    <row r="37" spans="1:7" x14ac:dyDescent="0.25">
      <c r="A37" s="2" t="s">
        <v>247</v>
      </c>
      <c r="B37" s="50" t="str">
        <f t="shared" si="0"/>
        <v>NoRe_STig_nry</v>
      </c>
      <c r="D37" s="4"/>
      <c r="E37" s="4" t="s">
        <v>69</v>
      </c>
      <c r="F37" s="126">
        <v>-310142</v>
      </c>
      <c r="G37" s="147"/>
    </row>
    <row r="38" spans="1:7" x14ac:dyDescent="0.25">
      <c r="A38" s="2"/>
      <c r="B38" s="50" t="str">
        <f t="shared" si="0"/>
        <v>NoRe__nry</v>
      </c>
      <c r="D38" s="4"/>
      <c r="E38" s="4"/>
      <c r="F38" s="6"/>
      <c r="G38" s="147"/>
    </row>
    <row r="39" spans="1:7" x14ac:dyDescent="0.25">
      <c r="A39" s="2"/>
      <c r="B39" s="50" t="str">
        <f t="shared" si="0"/>
        <v>NoRe__nry</v>
      </c>
      <c r="D39" s="7" t="s">
        <v>3</v>
      </c>
      <c r="E39" s="7" t="s">
        <v>926</v>
      </c>
      <c r="F39" s="6"/>
      <c r="G39" s="148"/>
    </row>
    <row r="40" spans="1:7" x14ac:dyDescent="0.25">
      <c r="A40" s="2" t="s">
        <v>253</v>
      </c>
      <c r="B40" s="50" t="str">
        <f t="shared" si="0"/>
        <v>NoRe_GPvd_nry</v>
      </c>
      <c r="D40" s="4"/>
      <c r="E40" s="4" t="s">
        <v>197</v>
      </c>
      <c r="F40" s="126">
        <v>12497976</v>
      </c>
      <c r="G40" s="147"/>
    </row>
    <row r="41" spans="1:7" x14ac:dyDescent="0.25">
      <c r="A41" s="2" t="s">
        <v>254</v>
      </c>
      <c r="B41" s="50" t="str">
        <f t="shared" si="0"/>
        <v>NoRe_GPb_nry</v>
      </c>
      <c r="D41" s="4"/>
      <c r="E41" s="4" t="s">
        <v>198</v>
      </c>
      <c r="F41" s="126">
        <v>3444483</v>
      </c>
      <c r="G41" s="147"/>
    </row>
    <row r="42" spans="1:7" x14ac:dyDescent="0.25">
      <c r="A42" s="2" t="s">
        <v>965</v>
      </c>
      <c r="B42" s="50" t="str">
        <f t="shared" si="0"/>
        <v>NoRe_GPl_nry</v>
      </c>
      <c r="D42" s="4"/>
      <c r="E42" s="4" t="s">
        <v>199</v>
      </c>
      <c r="F42" s="126">
        <v>3767564</v>
      </c>
      <c r="G42" s="147"/>
    </row>
    <row r="43" spans="1:7" x14ac:dyDescent="0.25">
      <c r="A43" s="2" t="s">
        <v>255</v>
      </c>
      <c r="B43" s="50" t="str">
        <f t="shared" si="0"/>
        <v>NoRe_GPg_nry</v>
      </c>
      <c r="D43" s="4"/>
      <c r="E43" s="4" t="s">
        <v>200</v>
      </c>
      <c r="F43" s="126">
        <v>3262451</v>
      </c>
      <c r="G43" s="147"/>
    </row>
    <row r="44" spans="1:7" x14ac:dyDescent="0.25">
      <c r="A44" s="2" t="s">
        <v>256</v>
      </c>
      <c r="B44" s="50" t="str">
        <f t="shared" si="0"/>
        <v>NoRe_GPx_nry</v>
      </c>
      <c r="D44" s="4"/>
      <c r="E44" s="4" t="s">
        <v>201</v>
      </c>
      <c r="F44" s="126">
        <v>7977434</v>
      </c>
      <c r="G44" s="147"/>
    </row>
    <row r="45" spans="1:7" x14ac:dyDescent="0.25">
      <c r="A45" s="2" t="s">
        <v>257</v>
      </c>
      <c r="B45" s="50" t="str">
        <f t="shared" si="0"/>
        <v>NoRe_GPTot_nry</v>
      </c>
      <c r="D45" s="4"/>
      <c r="E45" s="7" t="s">
        <v>202</v>
      </c>
      <c r="F45" s="126">
        <v>30949909</v>
      </c>
      <c r="G45" s="148"/>
    </row>
    <row r="46" spans="1:7" x14ac:dyDescent="0.25">
      <c r="A46" s="2"/>
      <c r="B46" s="50"/>
      <c r="D46" s="4"/>
      <c r="E46" s="4"/>
      <c r="F46" s="6"/>
      <c r="G46" s="147"/>
    </row>
    <row r="47" spans="1:7" x14ac:dyDescent="0.25">
      <c r="A47" s="2"/>
      <c r="B47" s="50"/>
      <c r="D47" s="7" t="s">
        <v>5</v>
      </c>
      <c r="E47" s="7" t="s">
        <v>21</v>
      </c>
      <c r="F47" s="6"/>
      <c r="G47" s="148"/>
    </row>
    <row r="48" spans="1:7" x14ac:dyDescent="0.25">
      <c r="A48" s="2" t="s">
        <v>258</v>
      </c>
      <c r="B48" s="50" t="str">
        <f t="shared" si="0"/>
        <v>NoRe_KUr_nry</v>
      </c>
      <c r="D48" s="4"/>
      <c r="E48" s="124" t="s">
        <v>203</v>
      </c>
      <c r="F48" s="126">
        <v>0</v>
      </c>
      <c r="G48" s="147"/>
    </row>
    <row r="49" spans="1:7" x14ac:dyDescent="0.25">
      <c r="A49" s="2" t="s">
        <v>259</v>
      </c>
      <c r="B49" s="50" t="str">
        <f t="shared" si="0"/>
        <v>NoRe_KUut_nry</v>
      </c>
      <c r="D49" s="4"/>
      <c r="E49" s="4" t="s">
        <v>204</v>
      </c>
      <c r="F49" s="126">
        <v>295747</v>
      </c>
      <c r="G49" s="147"/>
    </row>
    <row r="50" spans="1:7" x14ac:dyDescent="0.25">
      <c r="A50" s="2" t="s">
        <v>260</v>
      </c>
      <c r="B50" s="50" t="str">
        <f t="shared" si="0"/>
        <v>NoRe_KUo_nry</v>
      </c>
      <c r="D50" s="4"/>
      <c r="E50" s="4" t="s">
        <v>187</v>
      </c>
      <c r="F50" s="126">
        <v>2232631</v>
      </c>
      <c r="G50" s="147"/>
    </row>
    <row r="51" spans="1:7" x14ac:dyDescent="0.25">
      <c r="A51" s="2" t="s">
        <v>261</v>
      </c>
      <c r="B51" s="50" t="str">
        <f t="shared" si="0"/>
        <v>NoRe_KUak_nry</v>
      </c>
      <c r="D51" s="4"/>
      <c r="E51" s="4" t="s">
        <v>51</v>
      </c>
      <c r="F51" s="126">
        <v>830849</v>
      </c>
      <c r="G51" s="147"/>
    </row>
    <row r="52" spans="1:7" x14ac:dyDescent="0.25">
      <c r="A52" s="2" t="s">
        <v>262</v>
      </c>
      <c r="B52" s="50" t="str">
        <f t="shared" si="0"/>
        <v>NoRe_KUi_nry</v>
      </c>
      <c r="D52" s="4"/>
      <c r="E52" s="4" t="s">
        <v>57</v>
      </c>
      <c r="F52" s="126">
        <v>-30089</v>
      </c>
      <c r="G52" s="147"/>
    </row>
    <row r="53" spans="1:7" x14ac:dyDescent="0.25">
      <c r="A53" s="2" t="s">
        <v>263</v>
      </c>
      <c r="B53" s="50" t="str">
        <f t="shared" si="0"/>
        <v>NoRe_KUv_nry</v>
      </c>
      <c r="D53" s="4"/>
      <c r="E53" s="4" t="s">
        <v>205</v>
      </c>
      <c r="F53" s="126">
        <v>3932152</v>
      </c>
      <c r="G53" s="147"/>
    </row>
    <row r="54" spans="1:7" x14ac:dyDescent="0.25">
      <c r="A54" s="2" t="s">
        <v>264</v>
      </c>
      <c r="B54" s="50" t="str">
        <f t="shared" si="0"/>
        <v>NoRe_KUfi_nry</v>
      </c>
      <c r="D54" s="4"/>
      <c r="E54" s="4" t="s">
        <v>206</v>
      </c>
      <c r="F54" s="126">
        <v>-2615839</v>
      </c>
      <c r="G54" s="147"/>
    </row>
    <row r="55" spans="1:7" x14ac:dyDescent="0.25">
      <c r="A55" s="2" t="s">
        <v>265</v>
      </c>
      <c r="B55" s="50" t="str">
        <f t="shared" si="0"/>
        <v>NoRe_KUatp_nry</v>
      </c>
      <c r="D55" s="4"/>
      <c r="E55" s="4" t="s">
        <v>54</v>
      </c>
      <c r="F55" s="126">
        <v>4806476</v>
      </c>
      <c r="G55" s="147"/>
    </row>
    <row r="56" spans="1:7" x14ac:dyDescent="0.25">
      <c r="A56" s="2" t="s">
        <v>266</v>
      </c>
      <c r="B56" s="50" t="str">
        <f t="shared" si="0"/>
        <v>NoRe_KUip_nry</v>
      </c>
      <c r="D56" s="4"/>
      <c r="E56" s="4" t="s">
        <v>70</v>
      </c>
      <c r="F56" s="126">
        <v>-4880928</v>
      </c>
      <c r="G56" s="147"/>
    </row>
    <row r="57" spans="1:7" x14ac:dyDescent="0.25">
      <c r="A57" s="2" t="s">
        <v>267</v>
      </c>
      <c r="B57" s="50" t="str">
        <f t="shared" si="0"/>
        <v>NoRe_KUxa_nry</v>
      </c>
      <c r="D57" s="4"/>
      <c r="E57" s="4" t="s">
        <v>207</v>
      </c>
      <c r="F57" s="126">
        <v>61882</v>
      </c>
      <c r="G57" s="147"/>
    </row>
    <row r="58" spans="1:7" x14ac:dyDescent="0.25">
      <c r="A58" s="2" t="s">
        <v>268</v>
      </c>
      <c r="B58" s="50" t="str">
        <f t="shared" si="0"/>
        <v>NoRe_KUuo_nry</v>
      </c>
      <c r="D58" s="4"/>
      <c r="E58" s="4" t="s">
        <v>192</v>
      </c>
      <c r="F58" s="126">
        <v>2276986</v>
      </c>
      <c r="G58" s="147"/>
    </row>
    <row r="59" spans="1:7" x14ac:dyDescent="0.25">
      <c r="A59" s="2" t="s">
        <v>269</v>
      </c>
      <c r="B59" s="50" t="str">
        <f t="shared" si="0"/>
        <v>NoRe_KUxp_nry</v>
      </c>
      <c r="D59" s="4"/>
      <c r="E59" s="4" t="s">
        <v>208</v>
      </c>
      <c r="F59" s="126">
        <v>16090</v>
      </c>
      <c r="G59" s="147"/>
    </row>
    <row r="60" spans="1:7" x14ac:dyDescent="0.25">
      <c r="A60" s="2" t="s">
        <v>270</v>
      </c>
      <c r="B60" s="50" t="str">
        <f t="shared" si="0"/>
        <v>NoRe_KUTot_nry</v>
      </c>
      <c r="D60" s="4"/>
      <c r="E60" s="7" t="s">
        <v>209</v>
      </c>
      <c r="F60" s="126">
        <v>6925958</v>
      </c>
      <c r="G60" s="148"/>
    </row>
    <row r="61" spans="1:7" x14ac:dyDescent="0.25">
      <c r="A61" s="2"/>
      <c r="B61" s="50"/>
      <c r="D61" s="4"/>
      <c r="E61" s="4"/>
      <c r="F61" s="6"/>
      <c r="G61" s="147"/>
    </row>
    <row r="62" spans="1:7" x14ac:dyDescent="0.25">
      <c r="A62" s="2"/>
      <c r="B62" s="50"/>
      <c r="D62" s="7" t="s">
        <v>7</v>
      </c>
      <c r="E62" s="7" t="s">
        <v>23</v>
      </c>
      <c r="F62" s="6"/>
      <c r="G62" s="148"/>
    </row>
    <row r="63" spans="1:7" x14ac:dyDescent="0.25">
      <c r="A63" s="2"/>
      <c r="B63" s="50"/>
      <c r="D63" s="4"/>
      <c r="E63" s="72" t="s">
        <v>210</v>
      </c>
      <c r="F63" s="42"/>
      <c r="G63" s="148"/>
    </row>
    <row r="64" spans="1:7" x14ac:dyDescent="0.25">
      <c r="A64" s="2" t="s">
        <v>271</v>
      </c>
      <c r="B64" s="50" t="str">
        <f t="shared" si="0"/>
        <v>NoRe_UPAd_nry</v>
      </c>
      <c r="D64" s="4"/>
      <c r="E64" s="4" t="s">
        <v>211</v>
      </c>
      <c r="F64" s="126">
        <v>358034</v>
      </c>
      <c r="G64" s="147"/>
    </row>
    <row r="65" spans="1:7" x14ac:dyDescent="0.25">
      <c r="A65" s="2" t="s">
        <v>272</v>
      </c>
      <c r="B65" s="50" t="str">
        <f t="shared" si="0"/>
        <v>NoRe_UPAb_nry</v>
      </c>
      <c r="D65" s="4"/>
      <c r="E65" s="4" t="s">
        <v>212</v>
      </c>
      <c r="F65" s="126">
        <v>81120</v>
      </c>
      <c r="G65" s="147"/>
    </row>
    <row r="66" spans="1:7" x14ac:dyDescent="0.25">
      <c r="A66" s="2" t="s">
        <v>273</v>
      </c>
      <c r="B66" s="50" t="str">
        <f t="shared" si="0"/>
        <v>NoRe_UPAsrl_nry</v>
      </c>
      <c r="D66" s="4"/>
      <c r="E66" s="4" t="s">
        <v>213</v>
      </c>
      <c r="F66" s="126">
        <v>10347</v>
      </c>
      <c r="G66" s="147"/>
    </row>
    <row r="67" spans="1:7" x14ac:dyDescent="0.25">
      <c r="A67" s="2" t="s">
        <v>279</v>
      </c>
      <c r="B67" s="50" t="str">
        <f t="shared" si="0"/>
        <v>NoRe_UPATotD_nry</v>
      </c>
      <c r="D67" s="4"/>
      <c r="E67" s="69" t="s">
        <v>214</v>
      </c>
      <c r="F67" s="126">
        <v>449500</v>
      </c>
      <c r="G67" s="148"/>
    </row>
    <row r="68" spans="1:7" x14ac:dyDescent="0.25">
      <c r="A68" s="2"/>
      <c r="B68" s="50"/>
      <c r="D68" s="4"/>
      <c r="E68" s="4"/>
      <c r="F68" s="6"/>
      <c r="G68" s="147"/>
    </row>
    <row r="69" spans="1:7" x14ac:dyDescent="0.25">
      <c r="A69" s="2"/>
      <c r="B69" s="50"/>
      <c r="D69" s="4"/>
      <c r="E69" s="7" t="s">
        <v>927</v>
      </c>
      <c r="F69" s="6"/>
      <c r="G69" s="148"/>
    </row>
    <row r="70" spans="1:7" x14ac:dyDescent="0.25">
      <c r="A70" s="2" t="s">
        <v>275</v>
      </c>
      <c r="B70" s="50" t="str">
        <f t="shared" si="0"/>
        <v>NoRe_UPAl_nry</v>
      </c>
      <c r="D70" s="4"/>
      <c r="E70" s="4" t="s">
        <v>215</v>
      </c>
      <c r="F70" s="126">
        <v>22113722</v>
      </c>
      <c r="G70" s="147"/>
    </row>
    <row r="71" spans="1:7" x14ac:dyDescent="0.25">
      <c r="A71" s="2" t="s">
        <v>276</v>
      </c>
      <c r="B71" s="50" t="str">
        <f t="shared" ref="B71:B87" si="1">"NoRe_"&amp;A71&amp;"_"&amp;$B$4</f>
        <v>NoRe_UPAp_nry</v>
      </c>
      <c r="D71" s="4"/>
      <c r="E71" s="4" t="s">
        <v>216</v>
      </c>
      <c r="F71" s="126">
        <v>2459517</v>
      </c>
      <c r="G71" s="147"/>
    </row>
    <row r="72" spans="1:7" x14ac:dyDescent="0.25">
      <c r="A72" s="2" t="s">
        <v>277</v>
      </c>
      <c r="B72" s="50" t="str">
        <f t="shared" si="1"/>
        <v>NoRe_UPAuss_nry</v>
      </c>
      <c r="D72" s="4"/>
      <c r="E72" s="4" t="s">
        <v>217</v>
      </c>
      <c r="F72" s="126">
        <v>3545285</v>
      </c>
      <c r="G72" s="147"/>
    </row>
    <row r="73" spans="1:7" x14ac:dyDescent="0.25">
      <c r="A73" s="2" t="s">
        <v>274</v>
      </c>
      <c r="B73" s="50" t="str">
        <f t="shared" si="1"/>
        <v>NoRe_UPATot_nry</v>
      </c>
      <c r="D73" s="4"/>
      <c r="E73" s="80" t="s">
        <v>214</v>
      </c>
      <c r="F73" s="126">
        <v>28118523</v>
      </c>
      <c r="G73" s="148"/>
    </row>
    <row r="74" spans="1:7" x14ac:dyDescent="0.25">
      <c r="A74" s="2" t="s">
        <v>278</v>
      </c>
      <c r="B74" s="50" t="str">
        <f t="shared" si="1"/>
        <v>NoRe_UPAX_nry</v>
      </c>
      <c r="D74" s="4"/>
      <c r="E74" s="4" t="s">
        <v>218</v>
      </c>
      <c r="F74" s="126">
        <v>17483449</v>
      </c>
      <c r="G74" s="147"/>
    </row>
    <row r="75" spans="1:7" x14ac:dyDescent="0.25">
      <c r="A75" s="2" t="s">
        <v>280</v>
      </c>
      <c r="B75" s="50" t="str">
        <f t="shared" si="1"/>
        <v>NoRe_UPATotpa_nry</v>
      </c>
      <c r="D75" s="4"/>
      <c r="E75" s="7" t="s">
        <v>219</v>
      </c>
      <c r="F75" s="126">
        <v>46051474</v>
      </c>
      <c r="G75" s="148"/>
    </row>
    <row r="76" spans="1:7" x14ac:dyDescent="0.25">
      <c r="A76" s="2"/>
      <c r="B76" s="50"/>
      <c r="D76" s="4"/>
      <c r="E76" s="4"/>
      <c r="F76" s="6"/>
      <c r="G76" s="147"/>
    </row>
    <row r="77" spans="1:7" x14ac:dyDescent="0.25">
      <c r="A77" s="2"/>
      <c r="B77" s="50"/>
      <c r="D77" s="61" t="s">
        <v>11</v>
      </c>
      <c r="E77" s="7" t="s">
        <v>27</v>
      </c>
      <c r="F77" s="6"/>
      <c r="G77" s="148"/>
    </row>
    <row r="78" spans="1:7" x14ac:dyDescent="0.25">
      <c r="A78" s="2" t="s">
        <v>281</v>
      </c>
      <c r="B78" s="50" t="str">
        <f t="shared" si="1"/>
        <v>NoRe_RKVa_nry</v>
      </c>
      <c r="D78" s="4"/>
      <c r="E78" s="4" t="s">
        <v>221</v>
      </c>
      <c r="F78" s="126">
        <v>981853</v>
      </c>
      <c r="G78" s="147"/>
    </row>
    <row r="79" spans="1:7" x14ac:dyDescent="0.25">
      <c r="A79" s="2" t="s">
        <v>282</v>
      </c>
      <c r="B79" s="50" t="str">
        <f t="shared" si="1"/>
        <v>NoRe_RKVt_nry</v>
      </c>
      <c r="D79" s="4"/>
      <c r="E79" s="4" t="s">
        <v>220</v>
      </c>
      <c r="F79" s="126">
        <v>12385819</v>
      </c>
      <c r="G79" s="147"/>
    </row>
    <row r="80" spans="1:7" x14ac:dyDescent="0.25">
      <c r="A80" s="2" t="s">
        <v>283</v>
      </c>
      <c r="B80" s="50" t="str">
        <f t="shared" si="1"/>
        <v>NoRe_RKVTot_nry</v>
      </c>
      <c r="D80" s="4"/>
      <c r="E80" s="7" t="s">
        <v>222</v>
      </c>
      <c r="F80" s="126">
        <v>13367671</v>
      </c>
      <c r="G80" s="148"/>
    </row>
    <row r="81" spans="1:10" x14ac:dyDescent="0.25">
      <c r="A81" s="2"/>
      <c r="B81" s="50"/>
      <c r="D81" s="4"/>
      <c r="E81" s="4"/>
      <c r="F81" s="6"/>
      <c r="G81" s="147"/>
    </row>
    <row r="82" spans="1:10" x14ac:dyDescent="0.25">
      <c r="A82" s="2"/>
      <c r="B82" s="50"/>
      <c r="D82" s="7" t="s">
        <v>13</v>
      </c>
      <c r="E82" s="7" t="s">
        <v>30</v>
      </c>
      <c r="F82" s="6"/>
      <c r="G82" s="148"/>
    </row>
    <row r="83" spans="1:10" x14ac:dyDescent="0.25">
      <c r="A83" s="2" t="s">
        <v>284</v>
      </c>
      <c r="B83" s="50" t="str">
        <f t="shared" si="1"/>
        <v>NoRe_SKb_nry</v>
      </c>
      <c r="D83" s="4"/>
      <c r="E83" s="4" t="s">
        <v>223</v>
      </c>
      <c r="F83" s="126">
        <v>5231509</v>
      </c>
      <c r="G83" s="147"/>
    </row>
    <row r="84" spans="1:10" x14ac:dyDescent="0.25">
      <c r="A84" s="2" t="s">
        <v>285</v>
      </c>
      <c r="B84" s="50" t="str">
        <f t="shared" si="1"/>
        <v>NoRe_SKu_nry</v>
      </c>
      <c r="D84" s="4"/>
      <c r="E84" s="4" t="s">
        <v>224</v>
      </c>
      <c r="F84" s="126">
        <v>160719</v>
      </c>
      <c r="G84" s="147"/>
    </row>
    <row r="85" spans="1:10" x14ac:dyDescent="0.25">
      <c r="A85" s="2" t="s">
        <v>286</v>
      </c>
      <c r="B85" s="50" t="str">
        <f t="shared" si="1"/>
        <v>NoRe_SKe_nry</v>
      </c>
      <c r="D85" s="4"/>
      <c r="E85" s="4" t="s">
        <v>225</v>
      </c>
      <c r="F85" s="126">
        <v>-19757</v>
      </c>
      <c r="G85" s="147"/>
    </row>
    <row r="86" spans="1:10" x14ac:dyDescent="0.25">
      <c r="A86" s="2" t="s">
        <v>287</v>
      </c>
      <c r="B86" s="50" t="str">
        <f t="shared" si="1"/>
        <v>NoRe_SKn_nry</v>
      </c>
      <c r="D86" s="4"/>
      <c r="E86" s="4" t="s">
        <v>226</v>
      </c>
      <c r="F86" s="126">
        <v>17519</v>
      </c>
      <c r="G86" s="147"/>
    </row>
    <row r="87" spans="1:10" x14ac:dyDescent="0.25">
      <c r="A87" s="2" t="s">
        <v>966</v>
      </c>
      <c r="B87" s="50" t="str">
        <f t="shared" si="1"/>
        <v>NoRe_SKTot_nry</v>
      </c>
      <c r="D87" s="4"/>
      <c r="E87" s="7" t="s">
        <v>227</v>
      </c>
      <c r="F87" s="126">
        <v>5389989</v>
      </c>
      <c r="G87" s="148"/>
    </row>
    <row r="88" spans="1:10" x14ac:dyDescent="0.25">
      <c r="C88"/>
    </row>
    <row r="89" spans="1:10" ht="51" x14ac:dyDescent="0.25">
      <c r="A89" s="48" t="s">
        <v>31</v>
      </c>
      <c r="B89" s="52" t="s">
        <v>297</v>
      </c>
      <c r="C89" s="52" t="s">
        <v>298</v>
      </c>
      <c r="D89" s="73"/>
      <c r="E89" s="78"/>
      <c r="F89" s="76" t="s">
        <v>905</v>
      </c>
      <c r="G89" s="76" t="s">
        <v>906</v>
      </c>
    </row>
    <row r="90" spans="1:10" s="50" customFormat="1" x14ac:dyDescent="0.25">
      <c r="A90" s="48"/>
      <c r="B90" s="54"/>
      <c r="C90" s="54"/>
      <c r="D90" s="73"/>
      <c r="E90" s="78" t="s">
        <v>1014</v>
      </c>
      <c r="F90" s="76"/>
      <c r="G90" s="76"/>
    </row>
    <row r="91" spans="1:10" x14ac:dyDescent="0.25">
      <c r="A91" s="51" t="s">
        <v>291</v>
      </c>
      <c r="B91" s="105" t="str">
        <f>"NoRd_"&amp;$A91&amp;"_"&amp;B$89</f>
        <v>NoRd_Di_LY</v>
      </c>
      <c r="C91" s="105" t="str">
        <f>"NoRd_"&amp;$A91&amp;"_"&amp;C$89</f>
        <v>NoRd_Di_SY</v>
      </c>
      <c r="D91" s="73" t="s">
        <v>0</v>
      </c>
      <c r="E91" s="73" t="s">
        <v>211</v>
      </c>
      <c r="F91" s="126">
        <v>52676</v>
      </c>
      <c r="G91" s="126">
        <v>37929</v>
      </c>
    </row>
    <row r="92" spans="1:10" x14ac:dyDescent="0.25">
      <c r="A92" s="51" t="s">
        <v>292</v>
      </c>
      <c r="B92" s="105" t="str">
        <f t="shared" ref="B92:C93" si="2">"NoRd_"&amp;$A92&amp;"_"&amp;B$89</f>
        <v>NoRd_Be_LY</v>
      </c>
      <c r="C92" s="105" t="str">
        <f t="shared" si="2"/>
        <v>NoRd_Be_SY</v>
      </c>
      <c r="D92" s="73" t="s">
        <v>1</v>
      </c>
      <c r="E92" s="73" t="s">
        <v>212</v>
      </c>
      <c r="F92" s="126">
        <v>795780</v>
      </c>
      <c r="G92" s="126">
        <v>407102</v>
      </c>
    </row>
    <row r="93" spans="1:10" x14ac:dyDescent="0.25">
      <c r="A93" s="51" t="s">
        <v>293</v>
      </c>
      <c r="B93" s="105" t="str">
        <f t="shared" si="2"/>
        <v>NoRd_Re_LY</v>
      </c>
      <c r="C93" s="105" t="str">
        <f t="shared" si="2"/>
        <v>NoRd_Re_SY</v>
      </c>
      <c r="D93" s="73" t="s">
        <v>2</v>
      </c>
      <c r="E93" s="73" t="s">
        <v>288</v>
      </c>
      <c r="F93" s="126">
        <v>712246</v>
      </c>
      <c r="G93" s="73"/>
      <c r="J93" s="50"/>
    </row>
    <row r="94" spans="1:10" x14ac:dyDescent="0.25">
      <c r="A94" s="51"/>
      <c r="D94" s="73"/>
      <c r="E94" s="73"/>
      <c r="F94" s="73"/>
      <c r="G94" s="73"/>
      <c r="J94" s="50"/>
    </row>
    <row r="95" spans="1:10" x14ac:dyDescent="0.25">
      <c r="A95" s="51"/>
      <c r="D95" s="73"/>
      <c r="E95" s="82" t="s">
        <v>289</v>
      </c>
      <c r="F95" s="73"/>
      <c r="G95" s="73"/>
    </row>
    <row r="96" spans="1:10" ht="25.5" x14ac:dyDescent="0.25">
      <c r="A96" s="51" t="s">
        <v>294</v>
      </c>
      <c r="C96" s="50" t="str">
        <f>"NoRd_"&amp;A96&amp;"_"&amp;$C$98</f>
        <v>NoRd_ReTot_Rev</v>
      </c>
      <c r="D96" s="73" t="s">
        <v>3</v>
      </c>
      <c r="E96" s="28" t="s">
        <v>296</v>
      </c>
      <c r="F96" s="73"/>
      <c r="G96" s="126">
        <v>85257</v>
      </c>
    </row>
    <row r="97" spans="1:8" x14ac:dyDescent="0.25">
      <c r="A97" s="51" t="s">
        <v>295</v>
      </c>
      <c r="C97" s="50" t="str">
        <f>"NoRd_"&amp;A97&amp;"_"&amp;$C$98</f>
        <v>NoRd_ReX_Rev</v>
      </c>
      <c r="D97" s="73" t="s">
        <v>4</v>
      </c>
      <c r="E97" s="73" t="s">
        <v>290</v>
      </c>
      <c r="F97" s="73"/>
      <c r="G97" s="126">
        <v>43623</v>
      </c>
      <c r="H97" s="50"/>
    </row>
    <row r="98" spans="1:8" x14ac:dyDescent="0.25">
      <c r="C98" s="52" t="s">
        <v>904</v>
      </c>
      <c r="H98" s="50"/>
    </row>
    <row r="99" spans="1:8" hidden="1" x14ac:dyDescent="0.25">
      <c r="H99" s="50"/>
    </row>
    <row r="100" spans="1:8" hidden="1" x14ac:dyDescent="0.25">
      <c r="H100" s="50"/>
    </row>
    <row r="101" spans="1:8" hidden="1" x14ac:dyDescent="0.25">
      <c r="H101" s="50"/>
    </row>
    <row r="102" spans="1:8" hidden="1" x14ac:dyDescent="0.25">
      <c r="H102" s="50"/>
    </row>
    <row r="103" spans="1:8" hidden="1" x14ac:dyDescent="0.25">
      <c r="H103" s="50"/>
    </row>
    <row r="104" spans="1:8" hidden="1" x14ac:dyDescent="0.25">
      <c r="H104" s="50"/>
    </row>
  </sheetData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0" hidden="1" customWidth="1"/>
    <col min="2" max="2" width="18" style="50" hidden="1" customWidth="1"/>
    <col min="3" max="3" width="4" customWidth="1"/>
    <col min="4" max="4" width="4.140625" customWidth="1"/>
    <col min="5" max="5" width="91.28515625" bestFit="1" customWidth="1"/>
    <col min="6" max="6" width="16.85546875" customWidth="1"/>
    <col min="7" max="7" width="7.140625" customWidth="1"/>
    <col min="8" max="16384" width="7.140625" hidden="1"/>
  </cols>
  <sheetData>
    <row r="1" spans="1:7" x14ac:dyDescent="0.25">
      <c r="C1" s="200" t="s">
        <v>1277</v>
      </c>
      <c r="D1" s="200"/>
      <c r="E1" s="200"/>
    </row>
    <row r="2" spans="1:7" x14ac:dyDescent="0.25"/>
    <row r="3" spans="1:7" ht="23.25" x14ac:dyDescent="0.25">
      <c r="C3" s="205" t="s">
        <v>1012</v>
      </c>
      <c r="D3" s="206"/>
      <c r="E3" s="207"/>
      <c r="F3" s="20"/>
    </row>
    <row r="4" spans="1:7" ht="25.5" x14ac:dyDescent="0.25">
      <c r="A4" s="12" t="s">
        <v>31</v>
      </c>
      <c r="B4" s="51" t="s">
        <v>312</v>
      </c>
      <c r="C4" s="46"/>
      <c r="D4" s="46"/>
      <c r="E4" s="4"/>
      <c r="F4" s="63" t="s">
        <v>840</v>
      </c>
    </row>
    <row r="5" spans="1:7" x14ac:dyDescent="0.25">
      <c r="A5" s="74"/>
      <c r="C5" s="65" t="s">
        <v>2</v>
      </c>
      <c r="D5" s="68"/>
      <c r="E5" s="7" t="s">
        <v>46</v>
      </c>
      <c r="F5" s="4"/>
    </row>
    <row r="6" spans="1:7" x14ac:dyDescent="0.25">
      <c r="A6" s="74" t="s">
        <v>313</v>
      </c>
      <c r="B6" s="120" t="str">
        <f>"NoBt_"&amp;$B$4&amp;"_"&amp;A6</f>
        <v>NoBt_NB_TOC</v>
      </c>
      <c r="C6" s="65"/>
      <c r="D6" s="68"/>
      <c r="E6" s="4" t="s">
        <v>299</v>
      </c>
      <c r="F6" s="126">
        <v>249384748</v>
      </c>
    </row>
    <row r="7" spans="1:7" x14ac:dyDescent="0.25">
      <c r="A7" s="74" t="s">
        <v>314</v>
      </c>
      <c r="B7" s="120" t="str">
        <f t="shared" ref="B7:B8" si="0">"NoBt_"&amp;$B$4&amp;"_"&amp;A7</f>
        <v>NoBt_NB_TK</v>
      </c>
      <c r="C7" s="82"/>
      <c r="D7" s="82"/>
      <c r="E7" s="73" t="s">
        <v>300</v>
      </c>
      <c r="F7" s="126">
        <v>158514598</v>
      </c>
    </row>
    <row r="8" spans="1:7" x14ac:dyDescent="0.25">
      <c r="A8" s="74" t="s">
        <v>315</v>
      </c>
      <c r="B8" s="120" t="str">
        <f t="shared" si="0"/>
        <v>NoBt_NB_TKCTot</v>
      </c>
      <c r="C8" s="82"/>
      <c r="D8" s="82"/>
      <c r="E8" s="82" t="s">
        <v>301</v>
      </c>
      <c r="F8" s="126">
        <v>407899347</v>
      </c>
    </row>
    <row r="9" spans="1:7" x14ac:dyDescent="0.25">
      <c r="A9" s="75"/>
      <c r="C9" s="82"/>
      <c r="D9" s="82"/>
      <c r="E9" s="73"/>
      <c r="F9" s="75"/>
    </row>
    <row r="10" spans="1:7" s="50" customFormat="1" x14ac:dyDescent="0.25">
      <c r="A10" s="121"/>
      <c r="B10" s="122"/>
      <c r="C10" s="123"/>
      <c r="D10" s="123"/>
      <c r="E10" s="123" t="s">
        <v>964</v>
      </c>
      <c r="F10" s="119"/>
    </row>
    <row r="11" spans="1:7" s="50" customFormat="1" x14ac:dyDescent="0.25">
      <c r="A11" s="121" t="s">
        <v>589</v>
      </c>
      <c r="B11" s="122" t="str">
        <f t="shared" ref="B11:B16" si="1">"NoBt_"&amp;$B$4&amp;"_"&amp;A11</f>
        <v>NoBt_NB_UKr</v>
      </c>
      <c r="C11" s="123"/>
      <c r="D11" s="123"/>
      <c r="E11" s="124" t="s">
        <v>203</v>
      </c>
      <c r="F11" s="126">
        <v>0</v>
      </c>
    </row>
    <row r="12" spans="1:7" s="50" customFormat="1" x14ac:dyDescent="0.25">
      <c r="A12" s="121" t="s">
        <v>590</v>
      </c>
      <c r="B12" s="122" t="str">
        <f t="shared" si="1"/>
        <v>NoBt_NB_UKv</v>
      </c>
      <c r="C12" s="123"/>
      <c r="D12" s="123"/>
      <c r="E12" s="124" t="s">
        <v>583</v>
      </c>
      <c r="F12" s="126">
        <v>469478389</v>
      </c>
      <c r="G12" s="118"/>
    </row>
    <row r="13" spans="1:7" x14ac:dyDescent="0.25">
      <c r="A13" s="121" t="s">
        <v>591</v>
      </c>
      <c r="B13" s="122" t="str">
        <f t="shared" si="1"/>
        <v>NoBt_NB_UKf</v>
      </c>
      <c r="C13" s="123"/>
      <c r="D13" s="123"/>
      <c r="E13" s="124" t="s">
        <v>584</v>
      </c>
      <c r="F13" s="126">
        <v>31741053</v>
      </c>
    </row>
    <row r="14" spans="1:7" x14ac:dyDescent="0.25">
      <c r="A14" s="121" t="s">
        <v>592</v>
      </c>
      <c r="B14" s="122" t="str">
        <f t="shared" si="1"/>
        <v>NoBt_NB_UKp</v>
      </c>
      <c r="C14" s="123"/>
      <c r="D14" s="123"/>
      <c r="E14" s="124" t="s">
        <v>585</v>
      </c>
      <c r="F14" s="126">
        <v>3043673</v>
      </c>
    </row>
    <row r="15" spans="1:7" x14ac:dyDescent="0.25">
      <c r="A15" s="121" t="s">
        <v>593</v>
      </c>
      <c r="B15" s="122" t="str">
        <f t="shared" si="1"/>
        <v>NoBt_NB_UKx</v>
      </c>
      <c r="C15" s="123"/>
      <c r="D15" s="123"/>
      <c r="E15" s="124" t="s">
        <v>586</v>
      </c>
      <c r="F15" s="126">
        <v>1203803269</v>
      </c>
    </row>
    <row r="16" spans="1:7" x14ac:dyDescent="0.25">
      <c r="A16" s="121" t="s">
        <v>594</v>
      </c>
      <c r="B16" s="122" t="str">
        <f t="shared" si="1"/>
        <v>NoBt_NB_UKTot</v>
      </c>
      <c r="C16" s="123"/>
      <c r="D16" s="123"/>
      <c r="E16" s="123" t="s">
        <v>958</v>
      </c>
      <c r="F16" s="126">
        <v>1708066386</v>
      </c>
    </row>
    <row r="17" spans="1:6" x14ac:dyDescent="0.25">
      <c r="A17" s="75"/>
      <c r="C17" s="82"/>
      <c r="D17" s="82"/>
      <c r="E17" s="73"/>
      <c r="F17" s="75"/>
    </row>
    <row r="18" spans="1:6" x14ac:dyDescent="0.25">
      <c r="A18" s="74"/>
      <c r="C18" s="82"/>
      <c r="D18" s="82"/>
      <c r="E18" s="82" t="s">
        <v>187</v>
      </c>
      <c r="F18" s="75"/>
    </row>
    <row r="19" spans="1:6" x14ac:dyDescent="0.25">
      <c r="A19" s="74" t="s">
        <v>106</v>
      </c>
      <c r="B19" s="120" t="str">
        <f t="shared" ref="B19:B22" si="2">"NoBt_"&amp;$B$4&amp;"_"&amp;A19</f>
        <v>NoBt_NB_ObD</v>
      </c>
      <c r="C19" s="82"/>
      <c r="D19" s="73" t="s">
        <v>0</v>
      </c>
      <c r="E19" s="73" t="s">
        <v>49</v>
      </c>
      <c r="F19" s="126">
        <v>704993737</v>
      </c>
    </row>
    <row r="20" spans="1:6" x14ac:dyDescent="0.25">
      <c r="A20" s="74" t="s">
        <v>316</v>
      </c>
      <c r="B20" s="120" t="str">
        <f t="shared" si="2"/>
        <v>NoBt_NB_ObAK</v>
      </c>
      <c r="C20" s="82"/>
      <c r="D20" s="73" t="s">
        <v>1</v>
      </c>
      <c r="E20" s="73" t="s">
        <v>50</v>
      </c>
      <c r="F20" s="126">
        <v>96569250</v>
      </c>
    </row>
    <row r="21" spans="1:6" ht="25.5" x14ac:dyDescent="0.25">
      <c r="A21" s="74" t="s">
        <v>317</v>
      </c>
      <c r="B21" s="120" t="str">
        <f t="shared" si="2"/>
        <v>NoBt_NB_ObKD</v>
      </c>
      <c r="C21" s="82"/>
      <c r="D21" s="73" t="s">
        <v>2</v>
      </c>
      <c r="E21" s="28" t="s">
        <v>986</v>
      </c>
      <c r="F21" s="126">
        <v>2069311</v>
      </c>
    </row>
    <row r="22" spans="1:6" x14ac:dyDescent="0.25">
      <c r="A22" s="74" t="s">
        <v>318</v>
      </c>
      <c r="B22" s="120" t="str">
        <f t="shared" si="2"/>
        <v>NoBt_NB_ObTot</v>
      </c>
      <c r="C22" s="82" t="s">
        <v>5</v>
      </c>
      <c r="D22" s="82"/>
      <c r="E22" s="82" t="s">
        <v>960</v>
      </c>
      <c r="F22" s="126">
        <v>803632298</v>
      </c>
    </row>
    <row r="23" spans="1:6" x14ac:dyDescent="0.25">
      <c r="A23" s="75"/>
      <c r="C23" s="82"/>
      <c r="D23" s="82"/>
      <c r="E23" s="73"/>
      <c r="F23" s="75"/>
    </row>
    <row r="24" spans="1:6" x14ac:dyDescent="0.25">
      <c r="A24" s="74"/>
      <c r="C24" s="82" t="s">
        <v>5</v>
      </c>
      <c r="D24" s="82"/>
      <c r="E24" s="82" t="s">
        <v>961</v>
      </c>
      <c r="F24" s="75"/>
    </row>
    <row r="25" spans="1:6" x14ac:dyDescent="0.25">
      <c r="A25" s="74" t="s">
        <v>319</v>
      </c>
      <c r="B25" s="120" t="str">
        <f t="shared" ref="B25:B28" si="3">"NoBt_"&amp;$B$4&amp;"_"&amp;A25</f>
        <v>NoBt_NB_ODERe</v>
      </c>
      <c r="C25" s="82"/>
      <c r="D25" s="82"/>
      <c r="E25" s="73" t="s">
        <v>308</v>
      </c>
      <c r="F25" s="126">
        <v>0</v>
      </c>
    </row>
    <row r="26" spans="1:6" x14ac:dyDescent="0.25">
      <c r="A26" s="74" t="s">
        <v>320</v>
      </c>
      <c r="B26" s="120" t="str">
        <f t="shared" si="3"/>
        <v>NoBt_NB_ODSt</v>
      </c>
      <c r="C26" s="82"/>
      <c r="D26" s="82"/>
      <c r="E26" s="73" t="s">
        <v>309</v>
      </c>
      <c r="F26" s="126">
        <v>153672549</v>
      </c>
    </row>
    <row r="27" spans="1:6" x14ac:dyDescent="0.25">
      <c r="A27" s="74" t="s">
        <v>321</v>
      </c>
      <c r="B27" s="120" t="str">
        <f t="shared" si="3"/>
        <v>NoBt_NB_ODX</v>
      </c>
      <c r="C27" s="82"/>
      <c r="D27" s="82"/>
      <c r="E27" s="73" t="s">
        <v>310</v>
      </c>
      <c r="F27" s="126">
        <v>156775574</v>
      </c>
    </row>
    <row r="28" spans="1:6" x14ac:dyDescent="0.25">
      <c r="A28" s="74" t="s">
        <v>322</v>
      </c>
      <c r="B28" s="120" t="str">
        <f t="shared" si="3"/>
        <v>NoBt_NB_ODTot</v>
      </c>
      <c r="C28" s="82"/>
      <c r="D28" s="82"/>
      <c r="E28" s="82" t="s">
        <v>311</v>
      </c>
      <c r="F28" s="126">
        <v>765602180</v>
      </c>
    </row>
    <row r="29" spans="1:6" x14ac:dyDescent="0.25">
      <c r="A29" s="75"/>
      <c r="C29" s="82"/>
      <c r="D29" s="82"/>
      <c r="E29" s="73"/>
      <c r="F29" s="75"/>
    </row>
    <row r="30" spans="1:6" x14ac:dyDescent="0.25">
      <c r="C30" s="82" t="s">
        <v>7</v>
      </c>
      <c r="D30" s="82"/>
      <c r="E30" s="82" t="s">
        <v>51</v>
      </c>
      <c r="F30" s="75"/>
    </row>
    <row r="31" spans="1:6" x14ac:dyDescent="0.25">
      <c r="A31" s="74" t="s">
        <v>323</v>
      </c>
      <c r="B31" s="50" t="str">
        <f t="shared" ref="B31:B36" si="4">"NoBt_"&amp;$B$4&amp;"_"&amp;A31</f>
        <v>NoBt_NB_AkOMX</v>
      </c>
      <c r="C31" s="82"/>
      <c r="D31" s="82"/>
      <c r="E31" s="73" t="s">
        <v>302</v>
      </c>
      <c r="F31" s="126">
        <v>4652368</v>
      </c>
    </row>
    <row r="32" spans="1:6" x14ac:dyDescent="0.25">
      <c r="A32" s="74" t="s">
        <v>324</v>
      </c>
      <c r="B32" s="50" t="str">
        <f t="shared" si="4"/>
        <v>NoBt_NB_AkXB</v>
      </c>
      <c r="C32" s="82"/>
      <c r="D32" s="82"/>
      <c r="E32" s="73" t="s">
        <v>303</v>
      </c>
      <c r="F32" s="126">
        <v>20648131</v>
      </c>
    </row>
    <row r="33" spans="1:6" x14ac:dyDescent="0.25">
      <c r="A33" s="74" t="s">
        <v>325</v>
      </c>
      <c r="B33" s="50" t="str">
        <f t="shared" si="4"/>
        <v>NoBt_NB_AkUD</v>
      </c>
      <c r="C33" s="82"/>
      <c r="D33" s="82"/>
      <c r="E33" s="73" t="s">
        <v>304</v>
      </c>
      <c r="F33" s="126">
        <v>16055301</v>
      </c>
    </row>
    <row r="34" spans="1:6" x14ac:dyDescent="0.25">
      <c r="A34" s="74" t="s">
        <v>326</v>
      </c>
      <c r="B34" s="50" t="str">
        <f t="shared" si="4"/>
        <v>NoBt_NB_AkUK</v>
      </c>
      <c r="C34" s="82"/>
      <c r="D34" s="82"/>
      <c r="E34" s="73" t="s">
        <v>305</v>
      </c>
      <c r="F34" s="126">
        <v>725</v>
      </c>
    </row>
    <row r="35" spans="1:6" x14ac:dyDescent="0.25">
      <c r="A35" s="74" t="s">
        <v>327</v>
      </c>
      <c r="B35" s="50" t="str">
        <f t="shared" si="4"/>
        <v>NoBt_NB_AkX</v>
      </c>
      <c r="C35" s="82"/>
      <c r="D35" s="82"/>
      <c r="E35" s="73" t="s">
        <v>306</v>
      </c>
      <c r="F35" s="126">
        <v>2375538</v>
      </c>
    </row>
    <row r="36" spans="1:6" s="50" customFormat="1" x14ac:dyDescent="0.25">
      <c r="A36" s="74" t="s">
        <v>328</v>
      </c>
      <c r="B36" s="50" t="str">
        <f t="shared" si="4"/>
        <v>NoBt_NB_AkTot</v>
      </c>
      <c r="C36" s="82"/>
      <c r="D36" s="82"/>
      <c r="E36" s="82" t="s">
        <v>307</v>
      </c>
      <c r="F36" s="126">
        <v>43732062</v>
      </c>
    </row>
    <row r="37" spans="1:6" s="11" customFormat="1" x14ac:dyDescent="0.25">
      <c r="C37" s="50"/>
      <c r="D37" s="50"/>
      <c r="E37" s="50"/>
      <c r="F37" s="53"/>
    </row>
    <row r="38" spans="1:6" s="11" customFormat="1" hidden="1" x14ac:dyDescent="0.25">
      <c r="C38" s="50"/>
      <c r="D38" s="50"/>
    </row>
    <row r="39" spans="1:6" s="11" customFormat="1" hidden="1" x14ac:dyDescent="0.25">
      <c r="C39" s="50"/>
      <c r="D39" s="50"/>
      <c r="E39" s="50"/>
      <c r="F39" s="47"/>
    </row>
    <row r="40" spans="1:6" hidden="1" x14ac:dyDescent="0.25">
      <c r="C40" s="50"/>
      <c r="D40" s="50"/>
      <c r="E40" s="50"/>
      <c r="F40" s="50"/>
    </row>
    <row r="41" spans="1:6" hidden="1" x14ac:dyDescent="0.25"/>
    <row r="42" spans="1:6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12.85546875" hidden="1" customWidth="1"/>
    <col min="2" max="2" width="16.28515625" style="50" hidden="1" customWidth="1"/>
    <col min="3" max="3" width="16.5703125" style="50" hidden="1" customWidth="1"/>
    <col min="4" max="4" width="15.140625" style="50" hidden="1" customWidth="1"/>
    <col min="5" max="5" width="3.28515625" bestFit="1" customWidth="1"/>
    <col min="6" max="6" width="4" bestFit="1" customWidth="1"/>
    <col min="7" max="7" width="57.7109375" customWidth="1"/>
    <col min="8" max="8" width="14" customWidth="1"/>
    <col min="9" max="9" width="14.140625" customWidth="1"/>
    <col min="10" max="10" width="14.28515625" customWidth="1"/>
    <col min="11" max="11" width="9.140625" customWidth="1"/>
    <col min="12" max="16384" width="9.140625" hidden="1"/>
  </cols>
  <sheetData>
    <row r="1" spans="1:10" x14ac:dyDescent="0.25">
      <c r="E1" s="200" t="s">
        <v>1277</v>
      </c>
      <c r="F1" s="200"/>
      <c r="G1" s="200"/>
    </row>
    <row r="2" spans="1:10" ht="13.5" customHeight="1" x14ac:dyDescent="0.25"/>
    <row r="3" spans="1:10" ht="45.75" customHeight="1" x14ac:dyDescent="0.25">
      <c r="E3" s="199" t="s">
        <v>1013</v>
      </c>
      <c r="F3" s="199"/>
      <c r="G3" s="199"/>
      <c r="H3" s="199"/>
      <c r="I3" s="199"/>
      <c r="J3" s="199"/>
    </row>
    <row r="4" spans="1:10" ht="38.25" x14ac:dyDescent="0.25">
      <c r="A4" s="13" t="s">
        <v>31</v>
      </c>
      <c r="B4" s="74" t="s">
        <v>369</v>
      </c>
      <c r="C4" s="74" t="s">
        <v>370</v>
      </c>
      <c r="D4" s="74" t="s">
        <v>371</v>
      </c>
      <c r="E4" s="85"/>
      <c r="F4" s="46"/>
      <c r="G4" s="57"/>
      <c r="H4" s="99" t="s">
        <v>347</v>
      </c>
      <c r="I4" s="10" t="s">
        <v>348</v>
      </c>
      <c r="J4" s="10" t="s">
        <v>349</v>
      </c>
    </row>
    <row r="5" spans="1:10" s="50" customFormat="1" x14ac:dyDescent="0.25">
      <c r="A5" s="48"/>
      <c r="B5" s="92"/>
      <c r="C5" s="92"/>
      <c r="D5" s="92"/>
      <c r="E5" s="112"/>
      <c r="F5" s="208" t="s">
        <v>329</v>
      </c>
      <c r="G5" s="208"/>
      <c r="H5" s="114"/>
      <c r="I5" s="113"/>
      <c r="J5" s="76"/>
    </row>
    <row r="6" spans="1:10" x14ac:dyDescent="0.25">
      <c r="A6" s="2" t="s">
        <v>355</v>
      </c>
      <c r="B6" s="50" t="str">
        <f t="shared" ref="B6:C14" si="0">"NoBk_"&amp;$A6&amp;"_"&amp;B$4</f>
        <v>NoBk_SAP_TV</v>
      </c>
      <c r="C6" s="50" t="str">
        <f t="shared" si="0"/>
        <v>NoBk_SAP_AV</v>
      </c>
      <c r="E6" s="111" t="s">
        <v>0</v>
      </c>
      <c r="F6" s="46"/>
      <c r="G6" s="7" t="s">
        <v>334</v>
      </c>
      <c r="H6" s="126">
        <v>109768496</v>
      </c>
      <c r="I6" s="126">
        <v>1844762</v>
      </c>
      <c r="J6" s="4"/>
    </row>
    <row r="7" spans="1:10" x14ac:dyDescent="0.25">
      <c r="A7" s="2" t="s">
        <v>356</v>
      </c>
      <c r="B7" s="50" t="str">
        <f t="shared" si="0"/>
        <v>NoBk_SAPv_TV</v>
      </c>
      <c r="C7" s="50" t="str">
        <f t="shared" si="0"/>
        <v>NoBk_SAPv_AV</v>
      </c>
      <c r="E7" s="4"/>
      <c r="F7" s="46"/>
      <c r="G7" s="4" t="s">
        <v>330</v>
      </c>
      <c r="H7" s="126">
        <v>-1253577</v>
      </c>
      <c r="I7" s="126">
        <v>-2066</v>
      </c>
      <c r="J7" s="4"/>
    </row>
    <row r="8" spans="1:10" x14ac:dyDescent="0.25">
      <c r="A8" s="2" t="s">
        <v>357</v>
      </c>
      <c r="B8" s="50" t="str">
        <f t="shared" si="0"/>
        <v>NoBk_SAPt_TV</v>
      </c>
      <c r="C8" s="50" t="str">
        <f t="shared" si="0"/>
        <v>NoBk_SAPt_AV</v>
      </c>
      <c r="E8" s="4"/>
      <c r="F8" s="46"/>
      <c r="G8" s="4" t="s">
        <v>331</v>
      </c>
      <c r="H8" s="126">
        <v>280170</v>
      </c>
      <c r="I8" s="126">
        <v>78788</v>
      </c>
      <c r="J8" s="4"/>
    </row>
    <row r="9" spans="1:10" x14ac:dyDescent="0.25">
      <c r="A9" s="2" t="s">
        <v>358</v>
      </c>
      <c r="B9" s="50" t="str">
        <f t="shared" si="0"/>
        <v>NoBk_SAPa_TV</v>
      </c>
      <c r="C9" s="50" t="str">
        <f t="shared" si="0"/>
        <v>NoBk_SAPa_AV</v>
      </c>
      <c r="E9" s="4"/>
      <c r="F9" s="46"/>
      <c r="G9" s="4" t="s">
        <v>332</v>
      </c>
      <c r="H9" s="126">
        <v>595091</v>
      </c>
      <c r="I9" s="126">
        <v>515399</v>
      </c>
      <c r="J9" s="4"/>
    </row>
    <row r="10" spans="1:10" x14ac:dyDescent="0.25">
      <c r="A10" s="2" t="s">
        <v>363</v>
      </c>
      <c r="B10" s="50" t="str">
        <f t="shared" si="0"/>
        <v>NoBk_SAU_TV</v>
      </c>
      <c r="C10" s="50" t="str">
        <f t="shared" si="0"/>
        <v>NoBk_SAU_AV</v>
      </c>
      <c r="E10" s="68" t="s">
        <v>1</v>
      </c>
      <c r="F10" s="46"/>
      <c r="G10" s="7" t="s">
        <v>333</v>
      </c>
      <c r="H10" s="126">
        <v>108199999</v>
      </c>
      <c r="I10" s="126">
        <v>1406085</v>
      </c>
      <c r="J10" s="4"/>
    </row>
    <row r="11" spans="1:10" x14ac:dyDescent="0.25">
      <c r="A11" s="2" t="s">
        <v>350</v>
      </c>
      <c r="B11" s="50" t="str">
        <f t="shared" si="0"/>
        <v>NoBk_ONP_TV</v>
      </c>
      <c r="C11" s="50" t="str">
        <f t="shared" si="0"/>
        <v>NoBk_ONP_AV</v>
      </c>
      <c r="E11" s="68" t="s">
        <v>2</v>
      </c>
      <c r="F11" s="46"/>
      <c r="G11" s="7" t="s">
        <v>335</v>
      </c>
      <c r="H11" s="126">
        <v>49291594</v>
      </c>
      <c r="I11" s="126">
        <v>1194761</v>
      </c>
      <c r="J11" s="4"/>
    </row>
    <row r="12" spans="1:10" x14ac:dyDescent="0.25">
      <c r="A12" s="2" t="s">
        <v>351</v>
      </c>
      <c r="B12" s="50" t="str">
        <f t="shared" si="0"/>
        <v>NoBk_ONVr_TV</v>
      </c>
      <c r="C12" s="50" t="str">
        <f t="shared" si="0"/>
        <v>NoBk_ONVr_AV</v>
      </c>
      <c r="E12" s="4"/>
      <c r="F12" s="46" t="s">
        <v>785</v>
      </c>
      <c r="G12" s="4" t="s">
        <v>330</v>
      </c>
      <c r="H12" s="126">
        <v>-29547</v>
      </c>
      <c r="I12" s="126">
        <v>-322</v>
      </c>
      <c r="J12" s="4"/>
    </row>
    <row r="13" spans="1:10" x14ac:dyDescent="0.25">
      <c r="A13" s="2" t="s">
        <v>359</v>
      </c>
      <c r="B13" s="50" t="str">
        <f t="shared" si="0"/>
        <v>NoBk_ONr_TV</v>
      </c>
      <c r="C13" s="50" t="str">
        <f t="shared" si="0"/>
        <v>NoBk_ONr_AV</v>
      </c>
      <c r="E13" s="4"/>
      <c r="F13" s="46" t="s">
        <v>786</v>
      </c>
      <c r="G13" s="4" t="s">
        <v>336</v>
      </c>
      <c r="H13" s="126">
        <v>12364339</v>
      </c>
      <c r="I13" s="126">
        <v>964798</v>
      </c>
      <c r="J13" s="4"/>
    </row>
    <row r="14" spans="1:10" x14ac:dyDescent="0.25">
      <c r="A14" s="2" t="s">
        <v>353</v>
      </c>
      <c r="B14" s="50" t="str">
        <f t="shared" si="0"/>
        <v>NoBk_ONUd_TV</v>
      </c>
      <c r="C14" s="50" t="str">
        <f t="shared" si="0"/>
        <v>NoBk_ONUd_AV</v>
      </c>
      <c r="E14" s="4"/>
      <c r="F14" s="46" t="s">
        <v>835</v>
      </c>
      <c r="G14" s="4" t="s">
        <v>337</v>
      </c>
      <c r="H14" s="126">
        <v>11771521</v>
      </c>
      <c r="I14" s="126">
        <v>244645</v>
      </c>
      <c r="J14" s="4"/>
    </row>
    <row r="15" spans="1:10" x14ac:dyDescent="0.25">
      <c r="A15" s="2" t="s">
        <v>354</v>
      </c>
      <c r="C15" s="50" t="str">
        <f>"NoBk_"&amp;$A15&amp;"_"&amp;C$4</f>
        <v>NoBk_ONfa_AV</v>
      </c>
      <c r="E15" s="4"/>
      <c r="F15" s="46" t="s">
        <v>836</v>
      </c>
      <c r="G15" s="4" t="s">
        <v>338</v>
      </c>
      <c r="H15" s="4"/>
      <c r="I15" s="126">
        <v>-383</v>
      </c>
      <c r="J15" s="4"/>
    </row>
    <row r="16" spans="1:10" x14ac:dyDescent="0.25">
      <c r="A16" s="2" t="s">
        <v>360</v>
      </c>
      <c r="B16" s="50" t="str">
        <f>"NoBk_"&amp;$A16&amp;"_"&amp;B$4</f>
        <v>NoBk_ONak_TV</v>
      </c>
      <c r="C16" s="50" t="str">
        <f>"NoBk_"&amp;$A16&amp;"_"&amp;C$4</f>
        <v>NoBk_ONak_AV</v>
      </c>
      <c r="E16" s="4"/>
      <c r="F16" s="46" t="s">
        <v>837</v>
      </c>
      <c r="G16" s="4" t="s">
        <v>339</v>
      </c>
      <c r="H16" s="126">
        <v>-589244</v>
      </c>
      <c r="I16" s="126">
        <v>-1561014</v>
      </c>
      <c r="J16" s="4"/>
    </row>
    <row r="17" spans="1:10" x14ac:dyDescent="0.25">
      <c r="A17" s="2" t="s">
        <v>361</v>
      </c>
      <c r="C17" s="50" t="str">
        <f>"NoBk_"&amp;$A17&amp;"_"&amp;C$4</f>
        <v>NoBk_ONyon_AV</v>
      </c>
      <c r="E17" s="4"/>
      <c r="F17" s="46" t="s">
        <v>838</v>
      </c>
      <c r="G17" s="4" t="s">
        <v>340</v>
      </c>
      <c r="H17" s="4"/>
      <c r="I17" s="126">
        <v>6687</v>
      </c>
      <c r="J17" s="4"/>
    </row>
    <row r="18" spans="1:10" x14ac:dyDescent="0.25">
      <c r="A18" s="2" t="s">
        <v>362</v>
      </c>
      <c r="B18" s="50" t="str">
        <f t="shared" ref="B18:B24" si="1">"NoBk_"&amp;$A18&amp;"_"&amp;B$4</f>
        <v>NoBk_ONton_TV</v>
      </c>
      <c r="C18" s="50" t="str">
        <f>"NoBk_"&amp;$A18&amp;"_"&amp;C$4</f>
        <v>NoBk_ONton_AV</v>
      </c>
      <c r="E18" s="4"/>
      <c r="F18" s="46" t="s">
        <v>839</v>
      </c>
      <c r="G18" s="4" t="s">
        <v>341</v>
      </c>
      <c r="H18" s="126">
        <v>992</v>
      </c>
      <c r="I18" s="126">
        <v>-550</v>
      </c>
      <c r="J18" s="4"/>
    </row>
    <row r="19" spans="1:10" x14ac:dyDescent="0.25">
      <c r="A19" s="2" t="s">
        <v>352</v>
      </c>
      <c r="B19" s="50" t="str">
        <f t="shared" si="1"/>
        <v>NoBk_ONU_TV</v>
      </c>
      <c r="C19" s="50" t="str">
        <f>"NoBk_"&amp;$A19&amp;"_"&amp;C$4</f>
        <v>NoBk_ONU_AV</v>
      </c>
      <c r="E19" s="68" t="s">
        <v>3</v>
      </c>
      <c r="F19" s="46"/>
      <c r="G19" s="7" t="s">
        <v>342</v>
      </c>
      <c r="H19" s="126">
        <v>49264627</v>
      </c>
      <c r="I19" s="126">
        <v>360429</v>
      </c>
      <c r="J19" s="4"/>
    </row>
    <row r="20" spans="1:10" x14ac:dyDescent="0.25">
      <c r="A20" s="2" t="s">
        <v>364</v>
      </c>
      <c r="B20" s="50" t="str">
        <f t="shared" si="1"/>
        <v>NoBk_KiM_TV</v>
      </c>
      <c r="E20" s="68" t="s">
        <v>4</v>
      </c>
      <c r="F20" s="46"/>
      <c r="G20" s="7" t="s">
        <v>343</v>
      </c>
      <c r="H20" s="126">
        <v>-362841</v>
      </c>
      <c r="I20" s="4"/>
      <c r="J20" s="4"/>
    </row>
    <row r="21" spans="1:10" x14ac:dyDescent="0.25">
      <c r="A21" s="2" t="s">
        <v>365</v>
      </c>
      <c r="B21" s="50" t="str">
        <f t="shared" si="1"/>
        <v>NoBk_BBU_TV</v>
      </c>
      <c r="C21" s="50" t="str">
        <f>"NoBk_"&amp;$A21&amp;"_"&amp;C$4</f>
        <v>NoBk_BBU_AV</v>
      </c>
      <c r="E21" s="68" t="s">
        <v>5</v>
      </c>
      <c r="F21" s="46"/>
      <c r="G21" s="7" t="s">
        <v>950</v>
      </c>
      <c r="H21" s="126">
        <v>157101787</v>
      </c>
      <c r="I21" s="126">
        <v>1766514</v>
      </c>
      <c r="J21" s="4"/>
    </row>
    <row r="22" spans="1:10" x14ac:dyDescent="0.25">
      <c r="A22" s="2" t="s">
        <v>366</v>
      </c>
      <c r="B22" s="50" t="str">
        <f t="shared" si="1"/>
        <v>NoBk_hKre_TV</v>
      </c>
      <c r="C22" s="50" t="str">
        <f>"NoBk_"&amp;$A22&amp;"_"&amp;C$4</f>
        <v>NoBk_hKre_AV</v>
      </c>
      <c r="E22" s="4"/>
      <c r="F22" s="46"/>
      <c r="G22" s="4" t="s">
        <v>345</v>
      </c>
      <c r="H22" s="126">
        <v>116385140</v>
      </c>
      <c r="I22" s="126">
        <v>87174</v>
      </c>
      <c r="J22" s="4"/>
    </row>
    <row r="23" spans="1:10" x14ac:dyDescent="0.25">
      <c r="A23" s="2" t="s">
        <v>367</v>
      </c>
      <c r="B23" s="50" t="str">
        <f t="shared" si="1"/>
        <v>NoBk_BVP_TV</v>
      </c>
      <c r="C23" s="50" t="str">
        <f>"NoBk_"&amp;$A23&amp;"_"&amp;C$4</f>
        <v>NoBk_BVP_AV</v>
      </c>
      <c r="E23" s="68" t="s">
        <v>6</v>
      </c>
      <c r="F23" s="46"/>
      <c r="G23" s="7" t="s">
        <v>344</v>
      </c>
      <c r="H23" s="126">
        <v>159060090</v>
      </c>
      <c r="I23" s="126">
        <v>3039521</v>
      </c>
      <c r="J23" s="4"/>
    </row>
    <row r="24" spans="1:10" x14ac:dyDescent="0.25">
      <c r="A24" s="2" t="s">
        <v>979</v>
      </c>
      <c r="B24" s="50" t="str">
        <f t="shared" si="1"/>
        <v>NoBk_hKred_TV</v>
      </c>
      <c r="C24" s="50" t="str">
        <f>"NoBk_"&amp;$A24&amp;"_"&amp;C$4</f>
        <v>NoBk_hKred_AV</v>
      </c>
      <c r="E24" s="4"/>
      <c r="F24" s="46"/>
      <c r="G24" s="4" t="s">
        <v>345</v>
      </c>
      <c r="H24" s="126">
        <v>112672385</v>
      </c>
      <c r="I24" s="126">
        <v>82077</v>
      </c>
      <c r="J24" s="4"/>
    </row>
    <row r="25" spans="1:10" x14ac:dyDescent="0.25">
      <c r="A25" s="2"/>
      <c r="E25" s="4"/>
      <c r="F25" s="46"/>
      <c r="G25" s="4"/>
      <c r="H25" s="4"/>
      <c r="I25" s="4"/>
      <c r="J25" s="4"/>
    </row>
    <row r="26" spans="1:10" x14ac:dyDescent="0.25">
      <c r="A26" s="2" t="s">
        <v>368</v>
      </c>
      <c r="B26" s="50" t="str">
        <f>"NoBk_"&amp;$A26&amp;"_"&amp;B$4</f>
        <v>NoBk_EfTgh_TV</v>
      </c>
      <c r="C26" s="50" t="str">
        <f>"NoBk_"&amp;$A26&amp;"_"&amp;C$4</f>
        <v>NoBk_EfTgh_AV</v>
      </c>
      <c r="D26" s="50" t="str">
        <f>"NoBk_"&amp;$A26&amp;"_"&amp;D$4</f>
        <v>NoBk_EfTgh_XV</v>
      </c>
      <c r="E26" s="4"/>
      <c r="F26" s="46"/>
      <c r="G26" s="7" t="s">
        <v>346</v>
      </c>
      <c r="H26" s="126">
        <v>3074493</v>
      </c>
      <c r="I26" s="126">
        <v>0</v>
      </c>
      <c r="J26" s="126">
        <v>1593173</v>
      </c>
    </row>
    <row r="27" spans="1:10" x14ac:dyDescent="0.25"/>
    <row r="28" spans="1:10" hidden="1" x14ac:dyDescent="0.25"/>
  </sheetData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hidden="1" customWidth="1"/>
    <col min="2" max="2" width="21.28515625" hidden="1" customWidth="1"/>
    <col min="3" max="3" width="17.7109375" hidden="1" customWidth="1"/>
    <col min="4" max="4" width="4.140625" customWidth="1"/>
    <col min="5" max="5" width="43" customWidth="1"/>
    <col min="6" max="6" width="14.85546875" customWidth="1"/>
    <col min="7" max="7" width="14.5703125" customWidth="1"/>
    <col min="8" max="8" width="9.140625" customWidth="1"/>
    <col min="9" max="16384" width="9.140625" hidden="1"/>
  </cols>
  <sheetData>
    <row r="1" spans="1:7" x14ac:dyDescent="0.25">
      <c r="D1" s="200" t="s">
        <v>1277</v>
      </c>
      <c r="E1" s="200"/>
      <c r="F1" s="200"/>
    </row>
    <row r="2" spans="1:7" ht="13.5" customHeight="1" x14ac:dyDescent="0.25"/>
    <row r="3" spans="1:7" ht="46.5" customHeight="1" x14ac:dyDescent="0.25">
      <c r="D3" s="199" t="s">
        <v>1015</v>
      </c>
      <c r="E3" s="199"/>
      <c r="F3" s="199"/>
      <c r="G3" s="199"/>
    </row>
    <row r="4" spans="1:7" ht="51" x14ac:dyDescent="0.25">
      <c r="A4" s="13" t="s">
        <v>31</v>
      </c>
      <c r="B4" s="74" t="s">
        <v>398</v>
      </c>
      <c r="C4" s="74" t="s">
        <v>399</v>
      </c>
      <c r="D4" s="4"/>
      <c r="E4" s="14"/>
      <c r="F4" s="10" t="s">
        <v>373</v>
      </c>
      <c r="G4" s="10" t="s">
        <v>374</v>
      </c>
    </row>
    <row r="5" spans="1:7" s="50" customFormat="1" x14ac:dyDescent="0.25">
      <c r="A5" s="48"/>
      <c r="B5" s="92"/>
      <c r="C5" s="92"/>
      <c r="D5" s="209" t="s">
        <v>55</v>
      </c>
      <c r="E5" s="210"/>
      <c r="F5" s="76"/>
      <c r="G5" s="76"/>
    </row>
    <row r="6" spans="1:7" x14ac:dyDescent="0.25">
      <c r="A6" s="2" t="s">
        <v>355</v>
      </c>
      <c r="B6" t="str">
        <f t="shared" ref="B6:C10" si="0">"NoBa_"&amp;$A6&amp;"_"&amp;B$4</f>
        <v>NoBa_SAP_Go</v>
      </c>
      <c r="C6" s="50" t="str">
        <f t="shared" si="0"/>
        <v>NoBa_SAP_XIA</v>
      </c>
      <c r="D6" s="61" t="s">
        <v>0</v>
      </c>
      <c r="E6" s="7" t="s">
        <v>334</v>
      </c>
      <c r="F6" s="126">
        <v>9023177</v>
      </c>
      <c r="G6" s="126">
        <v>10832432</v>
      </c>
    </row>
    <row r="7" spans="1:7" x14ac:dyDescent="0.25">
      <c r="A7" s="2" t="s">
        <v>377</v>
      </c>
      <c r="B7" s="50" t="str">
        <f t="shared" si="0"/>
        <v>NoBa_SAV_Go</v>
      </c>
      <c r="C7" s="50" t="str">
        <f t="shared" si="0"/>
        <v>NoBa_SAV_XIA</v>
      </c>
      <c r="D7" s="61"/>
      <c r="E7" s="4" t="s">
        <v>569</v>
      </c>
      <c r="F7" s="126">
        <v>-11140</v>
      </c>
      <c r="G7" s="126">
        <v>-444</v>
      </c>
    </row>
    <row r="8" spans="1:7" x14ac:dyDescent="0.25">
      <c r="A8" s="2" t="s">
        <v>378</v>
      </c>
      <c r="B8" s="50" t="str">
        <f t="shared" si="0"/>
        <v>NoBa_SAT_Go</v>
      </c>
      <c r="C8" s="50" t="str">
        <f t="shared" si="0"/>
        <v>NoBa_SAT_XIA</v>
      </c>
      <c r="D8" s="61"/>
      <c r="E8" s="4" t="s">
        <v>568</v>
      </c>
      <c r="F8" s="126">
        <v>11411</v>
      </c>
      <c r="G8" s="126">
        <v>1081332</v>
      </c>
    </row>
    <row r="9" spans="1:7" x14ac:dyDescent="0.25">
      <c r="A9" s="2" t="s">
        <v>379</v>
      </c>
      <c r="B9" s="50" t="str">
        <f t="shared" si="0"/>
        <v>NoBa_SAA_Go</v>
      </c>
      <c r="C9" s="50" t="str">
        <f t="shared" si="0"/>
        <v>NoBa_SAA_XIA</v>
      </c>
      <c r="D9" s="61"/>
      <c r="E9" s="4" t="s">
        <v>570</v>
      </c>
      <c r="F9" s="126">
        <v>4</v>
      </c>
      <c r="G9" s="126">
        <v>44942</v>
      </c>
    </row>
    <row r="10" spans="1:7" x14ac:dyDescent="0.25">
      <c r="A10" s="2" t="s">
        <v>363</v>
      </c>
      <c r="B10" s="50" t="str">
        <f t="shared" si="0"/>
        <v>NoBa_SAU_Go</v>
      </c>
      <c r="C10" s="50" t="str">
        <f t="shared" si="0"/>
        <v>NoBa_SAU_XIA</v>
      </c>
      <c r="D10" s="61" t="s">
        <v>1</v>
      </c>
      <c r="E10" s="7" t="s">
        <v>333</v>
      </c>
      <c r="F10" s="126">
        <v>9023445</v>
      </c>
      <c r="G10" s="126">
        <v>11868379</v>
      </c>
    </row>
    <row r="11" spans="1:7" x14ac:dyDescent="0.25">
      <c r="A11" s="2"/>
      <c r="B11" s="50"/>
      <c r="C11" s="50"/>
      <c r="D11" s="61"/>
      <c r="E11" s="7"/>
      <c r="F11" s="6"/>
      <c r="G11" s="6"/>
    </row>
    <row r="12" spans="1:7" x14ac:dyDescent="0.25">
      <c r="A12" s="2" t="s">
        <v>380</v>
      </c>
      <c r="B12" s="50" t="str">
        <f>"NoBa_"&amp;$A12&amp;"_"&amp;B$4</f>
        <v>NoBa_ANP_Go</v>
      </c>
      <c r="C12" s="50" t="str">
        <f>"NoBa_"&amp;$A12&amp;"_"&amp;C$4</f>
        <v>NoBa_ANP_XIA</v>
      </c>
      <c r="D12" s="61" t="s">
        <v>2</v>
      </c>
      <c r="E12" s="7" t="s">
        <v>982</v>
      </c>
      <c r="F12" s="126">
        <v>297671</v>
      </c>
      <c r="G12" s="126">
        <v>7895605</v>
      </c>
    </row>
    <row r="13" spans="1:7" x14ac:dyDescent="0.25">
      <c r="A13" s="2" t="s">
        <v>381</v>
      </c>
      <c r="B13" s="50" t="str">
        <f>"NoBa_"&amp;$A13&amp;"_"&amp;B$4</f>
        <v>NoBa_ANV_Go</v>
      </c>
      <c r="C13" s="50" t="str">
        <f>"NoBa_"&amp;$A13&amp;"_"&amp;C$4</f>
        <v>NoBa_ANV_XIA</v>
      </c>
      <c r="D13" s="61"/>
      <c r="E13" s="4" t="s">
        <v>569</v>
      </c>
      <c r="F13" s="126">
        <v>0</v>
      </c>
      <c r="G13" s="126">
        <v>873</v>
      </c>
    </row>
    <row r="14" spans="1:7" x14ac:dyDescent="0.25">
      <c r="A14" s="2" t="s">
        <v>382</v>
      </c>
      <c r="B14" s="50"/>
      <c r="C14" s="50" t="str">
        <f>"NoBa_"&amp;$A14&amp;"_"&amp;C$4</f>
        <v>NoBa_ANA_XIA</v>
      </c>
      <c r="D14" s="61"/>
      <c r="E14" s="4" t="s">
        <v>571</v>
      </c>
      <c r="F14" s="6"/>
      <c r="G14" s="126">
        <v>988947</v>
      </c>
    </row>
    <row r="15" spans="1:7" x14ac:dyDescent="0.25">
      <c r="A15" s="2" t="s">
        <v>383</v>
      </c>
      <c r="B15" s="50" t="str">
        <f>"NoBa_"&amp;$A15&amp;"_"&amp;B$4</f>
        <v>NoBa_ANN_Go</v>
      </c>
      <c r="C15" s="50" t="str">
        <f>"NoBa_"&amp;$A15&amp;"_"&amp;C$4</f>
        <v>NoBa_ANN_XIA</v>
      </c>
      <c r="D15" s="61"/>
      <c r="E15" s="4" t="s">
        <v>572</v>
      </c>
      <c r="F15" s="126">
        <v>62503</v>
      </c>
      <c r="G15" s="126">
        <v>16417</v>
      </c>
    </row>
    <row r="16" spans="1:7" x14ac:dyDescent="0.25">
      <c r="A16" s="2" t="s">
        <v>384</v>
      </c>
      <c r="B16" s="50"/>
      <c r="C16" s="50" t="str">
        <f>"NoBa_"&amp;$A16&amp;"_"&amp;C$4</f>
        <v>NoBa_ANTA_XIA</v>
      </c>
      <c r="D16" s="61"/>
      <c r="E16" s="4" t="s">
        <v>573</v>
      </c>
      <c r="F16" s="6"/>
      <c r="G16" s="126">
        <v>20481</v>
      </c>
    </row>
    <row r="17" spans="1:8" x14ac:dyDescent="0.25">
      <c r="A17" s="2" t="s">
        <v>385</v>
      </c>
      <c r="B17" s="50" t="str">
        <f>"NoBa_"&amp;$A17&amp;"_"&amp;B$4</f>
        <v>NoBa_ANTN_Go</v>
      </c>
      <c r="C17" s="50" t="str">
        <f>"NoBa_"&amp;$A17&amp;"_"&amp;C$4</f>
        <v>NoBa_ANTN_XIA</v>
      </c>
      <c r="D17" s="61"/>
      <c r="E17" s="4" t="s">
        <v>574</v>
      </c>
      <c r="F17" s="126">
        <v>0</v>
      </c>
      <c r="G17" s="126">
        <v>0</v>
      </c>
    </row>
    <row r="18" spans="1:8" x14ac:dyDescent="0.25">
      <c r="A18" s="2" t="s">
        <v>386</v>
      </c>
      <c r="B18" s="50" t="str">
        <f>"NoBa_"&amp;$A18&amp;"_"&amp;B$4</f>
        <v>NoBa_ANU_Go</v>
      </c>
      <c r="C18" s="50" t="str">
        <f>"NoBa_"&amp;$A18&amp;"_"&amp;C$4</f>
        <v>NoBa_ANU_XIA</v>
      </c>
      <c r="D18" s="61" t="s">
        <v>3</v>
      </c>
      <c r="E18" s="7" t="s">
        <v>981</v>
      </c>
      <c r="F18" s="126">
        <v>360176</v>
      </c>
      <c r="G18" s="126">
        <v>8881360</v>
      </c>
    </row>
    <row r="19" spans="1:8" x14ac:dyDescent="0.25">
      <c r="A19" s="2"/>
      <c r="B19" s="50"/>
      <c r="C19" s="50"/>
      <c r="D19" s="61"/>
      <c r="E19" s="7"/>
      <c r="F19" s="6"/>
      <c r="G19" s="6"/>
    </row>
    <row r="20" spans="1:8" x14ac:dyDescent="0.25">
      <c r="A20" s="2" t="s">
        <v>387</v>
      </c>
      <c r="B20" s="50" t="str">
        <f>"NoBa_"&amp;$A20&amp;"_"&amp;B$4</f>
        <v>NoBa_BehU_Go</v>
      </c>
      <c r="C20" s="50" t="str">
        <f>"NoBa_"&amp;$A20&amp;"_"&amp;C$4</f>
        <v>NoBa_BehU_XIA</v>
      </c>
      <c r="D20" s="61" t="s">
        <v>4</v>
      </c>
      <c r="E20" s="7" t="s">
        <v>980</v>
      </c>
      <c r="F20" s="126">
        <v>8663270</v>
      </c>
      <c r="G20" s="126">
        <v>2987019</v>
      </c>
    </row>
    <row r="21" spans="1:8" x14ac:dyDescent="0.25">
      <c r="A21" s="2" t="s">
        <v>367</v>
      </c>
      <c r="B21" s="50" t="str">
        <f>"NoBa_"&amp;$A21&amp;"_"&amp;B$4</f>
        <v>NoBa_BVP_Go</v>
      </c>
      <c r="C21" s="50" t="str">
        <f>"NoBa_"&amp;$A21&amp;"_"&amp;C$4</f>
        <v>NoBa_BVP_XIA</v>
      </c>
      <c r="D21" s="4"/>
      <c r="E21" s="4" t="s">
        <v>344</v>
      </c>
      <c r="F21" s="126">
        <v>8725505</v>
      </c>
      <c r="G21" s="126">
        <v>2936827</v>
      </c>
    </row>
    <row r="22" spans="1:8" s="50" customFormat="1" x14ac:dyDescent="0.25">
      <c r="A22" s="51"/>
      <c r="D22" s="73"/>
      <c r="E22" s="73"/>
      <c r="F22" s="75"/>
      <c r="G22" s="75"/>
    </row>
    <row r="23" spans="1:8" ht="38.25" x14ac:dyDescent="0.25">
      <c r="A23" s="48" t="s">
        <v>31</v>
      </c>
      <c r="D23" s="73"/>
      <c r="E23" s="82"/>
      <c r="F23" s="76" t="s">
        <v>375</v>
      </c>
      <c r="G23" s="76" t="s">
        <v>376</v>
      </c>
      <c r="H23" s="50"/>
    </row>
    <row r="24" spans="1:8" s="50" customFormat="1" x14ac:dyDescent="0.25">
      <c r="B24" s="74" t="s">
        <v>107</v>
      </c>
      <c r="C24" s="74" t="s">
        <v>108</v>
      </c>
      <c r="D24" s="211" t="s">
        <v>372</v>
      </c>
      <c r="E24" s="212"/>
      <c r="F24" s="75"/>
      <c r="G24" s="75"/>
    </row>
    <row r="25" spans="1:8" x14ac:dyDescent="0.25">
      <c r="A25" s="51" t="s">
        <v>388</v>
      </c>
      <c r="B25" t="str">
        <f t="shared" ref="B25:C28" si="1">"NoGb_"&amp;$A25&amp;"_"&amp;B$24</f>
        <v>NoGb_GBP_Iejd</v>
      </c>
      <c r="C25" s="50" t="str">
        <f t="shared" si="1"/>
        <v>NoGb_GBP_Dejd</v>
      </c>
      <c r="D25" s="82" t="s">
        <v>0</v>
      </c>
      <c r="E25" s="82" t="s">
        <v>984</v>
      </c>
      <c r="F25" s="126">
        <v>990531</v>
      </c>
      <c r="G25" s="126">
        <v>6492322</v>
      </c>
      <c r="H25" s="50"/>
    </row>
    <row r="26" spans="1:8" x14ac:dyDescent="0.25">
      <c r="A26" s="51" t="s">
        <v>389</v>
      </c>
      <c r="B26" s="50" t="str">
        <f t="shared" si="1"/>
        <v>NoGb_GBV_Iejd</v>
      </c>
      <c r="C26" s="50" t="str">
        <f t="shared" si="1"/>
        <v>NoGb_GBV_Dejd</v>
      </c>
      <c r="D26" s="73" t="s">
        <v>1</v>
      </c>
      <c r="E26" s="73" t="s">
        <v>569</v>
      </c>
      <c r="F26" s="126">
        <v>11691</v>
      </c>
      <c r="G26" s="126">
        <v>-786</v>
      </c>
      <c r="H26" s="50"/>
    </row>
    <row r="27" spans="1:8" x14ac:dyDescent="0.25">
      <c r="A27" s="51" t="s">
        <v>390</v>
      </c>
      <c r="B27" s="50" t="str">
        <f t="shared" si="1"/>
        <v>NoGb_GBT_Iejd</v>
      </c>
      <c r="C27" s="50" t="str">
        <f t="shared" si="1"/>
        <v>NoGb_GBT_Dejd</v>
      </c>
      <c r="D27" s="73" t="s">
        <v>2</v>
      </c>
      <c r="E27" s="73" t="s">
        <v>575</v>
      </c>
      <c r="F27" s="126">
        <v>122768</v>
      </c>
      <c r="G27" s="126">
        <v>155564</v>
      </c>
      <c r="H27" s="50"/>
    </row>
    <row r="28" spans="1:8" x14ac:dyDescent="0.25">
      <c r="A28" s="51" t="s">
        <v>391</v>
      </c>
      <c r="B28" s="50" t="str">
        <f t="shared" si="1"/>
        <v>NoGb_GBA_Iejd</v>
      </c>
      <c r="C28" s="50" t="str">
        <f t="shared" si="1"/>
        <v>NoGb_GBA_Dejd</v>
      </c>
      <c r="D28" s="73" t="s">
        <v>3</v>
      </c>
      <c r="E28" s="73" t="s">
        <v>576</v>
      </c>
      <c r="F28" s="126">
        <v>174996</v>
      </c>
      <c r="G28" s="126">
        <v>224401</v>
      </c>
      <c r="H28" s="50"/>
    </row>
    <row r="29" spans="1:8" x14ac:dyDescent="0.25">
      <c r="A29" s="51" t="s">
        <v>392</v>
      </c>
      <c r="B29" s="50"/>
      <c r="C29" s="50" t="str">
        <f>"NoGb_"&amp;$A29&amp;"_"&amp;C$24</f>
        <v>NoGb_GBAfs_Dejd</v>
      </c>
      <c r="D29" s="73" t="s">
        <v>4</v>
      </c>
      <c r="E29" s="73" t="s">
        <v>577</v>
      </c>
      <c r="F29" s="75"/>
      <c r="G29" s="126">
        <v>75287</v>
      </c>
      <c r="H29" s="50"/>
    </row>
    <row r="30" spans="1:8" x14ac:dyDescent="0.25">
      <c r="A30" s="51" t="s">
        <v>393</v>
      </c>
      <c r="B30" s="50"/>
      <c r="C30" s="50" t="str">
        <f>"NoGb_"&amp;$A30&amp;"_"&amp;C$24</f>
        <v>NoGb_GBS_Dejd</v>
      </c>
      <c r="D30" s="73" t="s">
        <v>5</v>
      </c>
      <c r="E30" s="73" t="s">
        <v>578</v>
      </c>
      <c r="F30" s="75"/>
      <c r="G30" s="126">
        <v>140223</v>
      </c>
      <c r="H30" s="50"/>
    </row>
    <row r="31" spans="1:8" x14ac:dyDescent="0.25">
      <c r="A31" s="51" t="s">
        <v>394</v>
      </c>
      <c r="B31" s="50"/>
      <c r="C31" s="50" t="str">
        <f>"NoGb_"&amp;$A31&amp;"_"&amp;C$24</f>
        <v>NoGb_GBN_Dejd</v>
      </c>
      <c r="D31" s="73" t="s">
        <v>6</v>
      </c>
      <c r="E31" s="73" t="s">
        <v>579</v>
      </c>
      <c r="F31" s="75"/>
      <c r="G31" s="126">
        <v>70175</v>
      </c>
      <c r="H31" s="50"/>
    </row>
    <row r="32" spans="1:8" x14ac:dyDescent="0.25">
      <c r="A32" s="51" t="s">
        <v>396</v>
      </c>
      <c r="B32" s="50" t="str">
        <f>"NoGb_"&amp;$A32&amp;"_"&amp;B$24</f>
        <v>NoGb_GBR_Iejd</v>
      </c>
      <c r="C32" s="50"/>
      <c r="D32" s="73" t="s">
        <v>7</v>
      </c>
      <c r="E32" s="73" t="s">
        <v>580</v>
      </c>
      <c r="F32" s="126">
        <v>-25078</v>
      </c>
      <c r="G32" s="75"/>
      <c r="H32" s="50"/>
    </row>
    <row r="33" spans="1:8" x14ac:dyDescent="0.25">
      <c r="A33" s="51" t="s">
        <v>395</v>
      </c>
      <c r="B33" s="50" t="str">
        <f>"NoGb_"&amp;$A33&amp;"_"&amp;B$24</f>
        <v>NoGb_GBX_Iejd</v>
      </c>
      <c r="C33" s="50" t="str">
        <f>"NoGb_"&amp;$A33&amp;"_"&amp;C$24</f>
        <v>NoGb_GBX_Dejd</v>
      </c>
      <c r="D33" s="73" t="s">
        <v>8</v>
      </c>
      <c r="E33" s="73" t="s">
        <v>581</v>
      </c>
      <c r="F33" s="126">
        <v>7133</v>
      </c>
      <c r="G33" s="126">
        <v>-31904</v>
      </c>
      <c r="H33" s="50"/>
    </row>
    <row r="34" spans="1:8" x14ac:dyDescent="0.25">
      <c r="A34" s="51" t="s">
        <v>397</v>
      </c>
      <c r="B34" s="50" t="str">
        <f>"NoGb_"&amp;$A34&amp;"_"&amp;B$24</f>
        <v>NoGb_GBU_Iejd</v>
      </c>
      <c r="C34" s="50" t="str">
        <f>"NoGb_"&amp;$A34&amp;"_"&amp;C$24</f>
        <v>NoGb_GBU_Dejd</v>
      </c>
      <c r="D34" s="82" t="s">
        <v>9</v>
      </c>
      <c r="E34" s="82" t="s">
        <v>983</v>
      </c>
      <c r="F34" s="126">
        <v>932049</v>
      </c>
      <c r="G34" s="126">
        <v>6385556</v>
      </c>
      <c r="H34" s="50"/>
    </row>
    <row r="35" spans="1:8" x14ac:dyDescent="0.25"/>
    <row r="36" spans="1:8" hidden="1" x14ac:dyDescent="0.25"/>
  </sheetData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50" hidden="1" customWidth="1"/>
    <col min="2" max="2" width="16.5703125" style="50" hidden="1" customWidth="1"/>
    <col min="3" max="3" width="3.28515625" bestFit="1" customWidth="1"/>
    <col min="4" max="4" width="4" bestFit="1" customWidth="1"/>
    <col min="5" max="5" width="81.42578125" customWidth="1"/>
    <col min="6" max="6" width="16.85546875" customWidth="1"/>
    <col min="7" max="7" width="9.140625" customWidth="1"/>
    <col min="8" max="16384" width="9.140625" hidden="1"/>
  </cols>
  <sheetData>
    <row r="1" spans="1:6" x14ac:dyDescent="0.25">
      <c r="C1" s="200" t="s">
        <v>1277</v>
      </c>
      <c r="D1" s="200"/>
      <c r="E1" s="200"/>
    </row>
    <row r="2" spans="1:6" x14ac:dyDescent="0.25"/>
    <row r="3" spans="1:6" ht="46.5" customHeight="1" x14ac:dyDescent="0.25">
      <c r="C3" s="199" t="s">
        <v>1016</v>
      </c>
      <c r="D3" s="199"/>
      <c r="E3" s="199"/>
      <c r="F3" s="199"/>
    </row>
    <row r="4" spans="1:6" ht="33.75" customHeight="1" x14ac:dyDescent="0.25">
      <c r="C4" s="46"/>
      <c r="D4" s="46"/>
      <c r="E4" s="46"/>
      <c r="F4" s="66" t="s">
        <v>840</v>
      </c>
    </row>
    <row r="5" spans="1:6" s="21" customFormat="1" x14ac:dyDescent="0.25">
      <c r="A5" s="12" t="s">
        <v>31</v>
      </c>
      <c r="B5" s="51" t="s">
        <v>109</v>
      </c>
      <c r="C5" s="68" t="s">
        <v>0</v>
      </c>
      <c r="D5" s="68"/>
      <c r="E5" s="68" t="s">
        <v>68</v>
      </c>
      <c r="F5" s="46"/>
    </row>
    <row r="6" spans="1:6" s="21" customFormat="1" x14ac:dyDescent="0.25">
      <c r="A6" s="74" t="s">
        <v>403</v>
      </c>
      <c r="B6" s="21" t="str">
        <f t="shared" ref="B6:B15" si="0">"NoBg_"&amp;$B$5&amp;"_"&amp;$A6</f>
        <v>NoBg_GKC_GC</v>
      </c>
      <c r="C6" s="46"/>
      <c r="D6" s="46"/>
      <c r="E6" s="46" t="s">
        <v>400</v>
      </c>
      <c r="F6" s="126">
        <v>140723071</v>
      </c>
    </row>
    <row r="7" spans="1:6" s="21" customFormat="1" x14ac:dyDescent="0.25">
      <c r="A7" s="74" t="s">
        <v>404</v>
      </c>
      <c r="B7" s="50" t="str">
        <f t="shared" si="0"/>
        <v>NoBg_GKC_GK</v>
      </c>
      <c r="C7" s="46"/>
      <c r="D7" s="46"/>
      <c r="E7" s="73" t="s">
        <v>401</v>
      </c>
      <c r="F7" s="126">
        <v>324146531</v>
      </c>
    </row>
    <row r="8" spans="1:6" s="21" customFormat="1" x14ac:dyDescent="0.25">
      <c r="A8" s="74" t="s">
        <v>405</v>
      </c>
      <c r="B8" s="50" t="str">
        <f t="shared" si="0"/>
        <v>NoBg_GKC_KCTot</v>
      </c>
      <c r="C8" s="46"/>
      <c r="D8" s="46"/>
      <c r="E8" s="73" t="s">
        <v>402</v>
      </c>
      <c r="F8" s="126">
        <v>464869600</v>
      </c>
    </row>
    <row r="9" spans="1:6" s="21" customFormat="1" x14ac:dyDescent="0.25">
      <c r="A9" s="81"/>
      <c r="B9" s="50" t="str">
        <f t="shared" si="0"/>
        <v>NoBg_GKC_</v>
      </c>
      <c r="C9" s="46"/>
      <c r="D9" s="46"/>
      <c r="E9" s="73"/>
      <c r="F9" s="81"/>
    </row>
    <row r="10" spans="1:6" s="21" customFormat="1" x14ac:dyDescent="0.25">
      <c r="A10" s="81"/>
      <c r="B10" s="50" t="str">
        <f t="shared" si="0"/>
        <v>NoBg_GKC_</v>
      </c>
      <c r="C10" s="67" t="s">
        <v>1</v>
      </c>
      <c r="D10" s="67"/>
      <c r="E10" s="78" t="s">
        <v>69</v>
      </c>
      <c r="F10" s="81"/>
    </row>
    <row r="11" spans="1:6" s="21" customFormat="1" x14ac:dyDescent="0.25">
      <c r="A11" s="74" t="s">
        <v>412</v>
      </c>
      <c r="B11" s="50" t="str">
        <f t="shared" si="0"/>
        <v>NoBg_GKC_IGa</v>
      </c>
      <c r="C11" s="28"/>
      <c r="D11" s="28"/>
      <c r="E11" s="28" t="s">
        <v>406</v>
      </c>
      <c r="F11" s="126">
        <v>1279851582</v>
      </c>
    </row>
    <row r="12" spans="1:6" s="21" customFormat="1" x14ac:dyDescent="0.25">
      <c r="A12" s="74" t="s">
        <v>998</v>
      </c>
      <c r="B12" s="50" t="str">
        <f t="shared" si="0"/>
        <v>NoBg_GKC_IGo</v>
      </c>
      <c r="C12" s="28"/>
      <c r="D12" s="28"/>
      <c r="E12" s="28" t="s">
        <v>407</v>
      </c>
      <c r="F12" s="126">
        <v>56728300</v>
      </c>
    </row>
    <row r="13" spans="1:6" s="21" customFormat="1" x14ac:dyDescent="0.25">
      <c r="A13" s="74" t="s">
        <v>413</v>
      </c>
      <c r="B13" s="50" t="str">
        <f t="shared" si="0"/>
        <v>NoBg_GKC_IGt</v>
      </c>
      <c r="C13" s="28"/>
      <c r="D13" s="28"/>
      <c r="E13" s="28" t="s">
        <v>408</v>
      </c>
      <c r="F13" s="126">
        <v>240667391</v>
      </c>
    </row>
    <row r="14" spans="1:6" s="21" customFormat="1" x14ac:dyDescent="0.25">
      <c r="A14" s="74" t="s">
        <v>414</v>
      </c>
      <c r="B14" s="50" t="str">
        <f t="shared" si="0"/>
        <v>NoBg_GKC_IGs</v>
      </c>
      <c r="C14" s="28"/>
      <c r="D14" s="28"/>
      <c r="E14" s="28" t="s">
        <v>409</v>
      </c>
      <c r="F14" s="126">
        <v>83441287</v>
      </c>
    </row>
    <row r="15" spans="1:6" x14ac:dyDescent="0.25">
      <c r="A15" s="74" t="s">
        <v>415</v>
      </c>
      <c r="B15" s="50" t="str">
        <f t="shared" si="0"/>
        <v>NoBg_GKC_IGTot</v>
      </c>
      <c r="C15" s="28"/>
      <c r="D15" s="28"/>
      <c r="E15" s="28" t="s">
        <v>410</v>
      </c>
      <c r="F15" s="126">
        <v>1660688556</v>
      </c>
    </row>
    <row r="16" spans="1:6" x14ac:dyDescent="0.25">
      <c r="A16" s="81"/>
      <c r="C16" s="28"/>
      <c r="D16" s="28"/>
      <c r="E16" s="28"/>
      <c r="F16" s="81"/>
    </row>
    <row r="17" spans="1:6" x14ac:dyDescent="0.25">
      <c r="A17" s="81"/>
      <c r="C17" s="67"/>
      <c r="D17" s="67"/>
      <c r="E17" s="78" t="s">
        <v>411</v>
      </c>
      <c r="F17" s="81"/>
    </row>
    <row r="18" spans="1:6" ht="25.5" x14ac:dyDescent="0.25">
      <c r="A18" s="74" t="s">
        <v>416</v>
      </c>
      <c r="B18" s="50" t="str">
        <f>"NoBg_"&amp;$B$5&amp;"_"&amp;$A18</f>
        <v>NoBg_GKC_VFa</v>
      </c>
      <c r="C18" s="28"/>
      <c r="D18" s="28"/>
      <c r="E18" s="28" t="s">
        <v>936</v>
      </c>
      <c r="F18" s="126">
        <v>461642</v>
      </c>
    </row>
    <row r="19" spans="1:6" x14ac:dyDescent="0.25">
      <c r="A19" s="73"/>
      <c r="C19" s="46"/>
      <c r="D19" s="46"/>
      <c r="E19" s="73"/>
      <c r="F19" s="73"/>
    </row>
    <row r="20" spans="1:6" s="50" customFormat="1" x14ac:dyDescent="0.25">
      <c r="A20" s="110"/>
      <c r="C20" s="123" t="s">
        <v>8</v>
      </c>
      <c r="D20" s="123"/>
      <c r="E20" s="123" t="s">
        <v>76</v>
      </c>
      <c r="F20" s="110"/>
    </row>
    <row r="21" spans="1:6" s="50" customFormat="1" x14ac:dyDescent="0.25">
      <c r="A21" s="125" t="s">
        <v>508</v>
      </c>
      <c r="B21" s="50" t="str">
        <f t="shared" ref="B21:B29" si="1">"NoBg_"&amp;$B$5&amp;"_"&amp;$A21</f>
        <v>NoBg_GKC_Fkr</v>
      </c>
      <c r="C21" s="124"/>
      <c r="D21" s="124" t="s">
        <v>492</v>
      </c>
      <c r="E21" s="124" t="s">
        <v>500</v>
      </c>
      <c r="F21" s="126">
        <v>181141099</v>
      </c>
    </row>
    <row r="22" spans="1:6" s="50" customFormat="1" x14ac:dyDescent="0.25">
      <c r="A22" s="125" t="s">
        <v>509</v>
      </c>
      <c r="B22" s="50" t="str">
        <f t="shared" si="1"/>
        <v>NoBg_GKC_EjUR</v>
      </c>
      <c r="C22" s="124"/>
      <c r="D22" s="124" t="s">
        <v>493</v>
      </c>
      <c r="E22" s="124" t="s">
        <v>501</v>
      </c>
      <c r="F22" s="126">
        <v>16</v>
      </c>
    </row>
    <row r="23" spans="1:6" s="50" customFormat="1" x14ac:dyDescent="0.25">
      <c r="A23" s="125" t="s">
        <v>510</v>
      </c>
      <c r="B23" s="50" t="str">
        <f t="shared" si="1"/>
        <v>NoBg_GKC_Trbd</v>
      </c>
      <c r="C23" s="124"/>
      <c r="D23" s="124" t="s">
        <v>494</v>
      </c>
      <c r="E23" s="124" t="s">
        <v>502</v>
      </c>
      <c r="F23" s="126">
        <v>0</v>
      </c>
    </row>
    <row r="24" spans="1:6" s="50" customFormat="1" x14ac:dyDescent="0.25">
      <c r="A24" s="125" t="s">
        <v>511</v>
      </c>
      <c r="B24" s="50" t="str">
        <f t="shared" si="1"/>
        <v>NoBg_GKC_Tx</v>
      </c>
      <c r="C24" s="124"/>
      <c r="D24" s="124" t="s">
        <v>495</v>
      </c>
      <c r="E24" s="124" t="s">
        <v>507</v>
      </c>
      <c r="F24" s="126">
        <v>23127</v>
      </c>
    </row>
    <row r="25" spans="1:6" s="50" customFormat="1" x14ac:dyDescent="0.25">
      <c r="A25" s="125" t="s">
        <v>512</v>
      </c>
      <c r="B25" s="50" t="str">
        <f t="shared" si="1"/>
        <v>NoBg_GKC_Nmv</v>
      </c>
      <c r="C25" s="124"/>
      <c r="D25" s="124" t="s">
        <v>496</v>
      </c>
      <c r="E25" s="124" t="s">
        <v>503</v>
      </c>
      <c r="F25" s="126">
        <v>423702576</v>
      </c>
    </row>
    <row r="26" spans="1:6" x14ac:dyDescent="0.25">
      <c r="A26" s="125" t="s">
        <v>513</v>
      </c>
      <c r="B26" s="50" t="str">
        <f t="shared" si="1"/>
        <v>NoBg_GKC_Lfp</v>
      </c>
      <c r="C26" s="124"/>
      <c r="D26" s="124" t="s">
        <v>497</v>
      </c>
      <c r="E26" s="124" t="s">
        <v>504</v>
      </c>
      <c r="F26" s="126">
        <v>1312</v>
      </c>
    </row>
    <row r="27" spans="1:6" x14ac:dyDescent="0.25">
      <c r="A27" s="125" t="s">
        <v>514</v>
      </c>
      <c r="B27" s="50" t="str">
        <f t="shared" si="1"/>
        <v>NoBg_GKC_Srp</v>
      </c>
      <c r="C27" s="124"/>
      <c r="D27" s="124" t="s">
        <v>498</v>
      </c>
      <c r="E27" s="124" t="s">
        <v>505</v>
      </c>
      <c r="F27" s="126">
        <v>6557833</v>
      </c>
    </row>
    <row r="28" spans="1:6" x14ac:dyDescent="0.25">
      <c r="A28" s="125" t="s">
        <v>515</v>
      </c>
      <c r="B28" s="50" t="str">
        <f t="shared" si="1"/>
        <v>NoBg_GKC_Pas</v>
      </c>
      <c r="C28" s="124"/>
      <c r="D28" s="124" t="s">
        <v>499</v>
      </c>
      <c r="E28" s="124" t="s">
        <v>506</v>
      </c>
      <c r="F28" s="126">
        <v>28556296</v>
      </c>
    </row>
    <row r="29" spans="1:6" x14ac:dyDescent="0.25">
      <c r="A29" s="125" t="s">
        <v>516</v>
      </c>
      <c r="B29" s="50" t="str">
        <f t="shared" si="1"/>
        <v>NoBg_GKC_XPTot</v>
      </c>
      <c r="C29" s="124"/>
      <c r="D29" s="124"/>
      <c r="E29" s="123" t="s">
        <v>959</v>
      </c>
      <c r="F29" s="126">
        <v>639982260</v>
      </c>
    </row>
    <row r="30" spans="1:6" x14ac:dyDescent="0.25">
      <c r="C30" s="50"/>
      <c r="D30" s="50"/>
      <c r="E30" s="50"/>
      <c r="F30" s="50"/>
    </row>
    <row r="31" spans="1:6" hidden="1" x14ac:dyDescent="0.25">
      <c r="C31" s="12"/>
      <c r="D31" s="12"/>
    </row>
    <row r="32" spans="1:6" hidden="1" x14ac:dyDescent="0.25"/>
    <row r="33" hidden="1" x14ac:dyDescent="0.2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22.28515625" hidden="1" customWidth="1"/>
    <col min="3" max="3" width="4" bestFit="1" customWidth="1"/>
    <col min="4" max="4" width="81.140625" customWidth="1"/>
    <col min="5" max="5" width="14.7109375" customWidth="1"/>
    <col min="6" max="6" width="9.140625" customWidth="1"/>
    <col min="7" max="16384" width="9.140625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ht="46.5" customHeight="1" x14ac:dyDescent="0.25">
      <c r="C3" s="199" t="s">
        <v>1251</v>
      </c>
      <c r="D3" s="199"/>
      <c r="E3" s="199"/>
    </row>
    <row r="4" spans="1:5" ht="25.5" x14ac:dyDescent="0.25">
      <c r="C4" s="9"/>
      <c r="D4" s="14"/>
      <c r="E4" s="10" t="s">
        <v>840</v>
      </c>
    </row>
    <row r="5" spans="1:5" ht="25.5" x14ac:dyDescent="0.25">
      <c r="A5" s="8" t="s">
        <v>31</v>
      </c>
      <c r="B5" s="2" t="s">
        <v>445</v>
      </c>
      <c r="C5" s="9"/>
      <c r="D5" s="14" t="s">
        <v>930</v>
      </c>
      <c r="E5" s="9"/>
    </row>
    <row r="6" spans="1:5" s="50" customFormat="1" x14ac:dyDescent="0.25">
      <c r="A6" s="74" t="s">
        <v>446</v>
      </c>
      <c r="B6" s="50" t="str">
        <f>"NoBs_"&amp;$B$5&amp;"_"&amp;A6</f>
        <v>NoBs_STKT_Tkc</v>
      </c>
      <c r="C6" s="9" t="s">
        <v>2</v>
      </c>
      <c r="D6" s="9" t="s">
        <v>443</v>
      </c>
      <c r="E6" s="126">
        <v>79409575</v>
      </c>
    </row>
    <row r="7" spans="1:5" x14ac:dyDescent="0.25">
      <c r="A7" s="74" t="s">
        <v>456</v>
      </c>
      <c r="B7" s="50" t="str">
        <f>"NoBs_"&amp;$B$5&amp;"_"&amp;A7</f>
        <v>NoBs_STKT_Utd</v>
      </c>
      <c r="C7" s="9" t="s">
        <v>3</v>
      </c>
      <c r="D7" s="9" t="s">
        <v>47</v>
      </c>
      <c r="E7" s="126">
        <v>36182982</v>
      </c>
    </row>
    <row r="8" spans="1:5" x14ac:dyDescent="0.25">
      <c r="A8" s="74" t="s">
        <v>455</v>
      </c>
      <c r="B8" s="50" t="str">
        <f>"NoBs_"&amp;$B$5&amp;"_"&amp;A8</f>
        <v>NoBs_STKT_Uta</v>
      </c>
      <c r="C8" s="9" t="s">
        <v>4</v>
      </c>
      <c r="D8" s="9" t="s">
        <v>48</v>
      </c>
      <c r="E8" s="126">
        <v>244497334</v>
      </c>
    </row>
    <row r="9" spans="1:5" x14ac:dyDescent="0.25">
      <c r="A9" s="76"/>
      <c r="B9" s="50"/>
      <c r="C9" s="9"/>
      <c r="D9" s="9"/>
      <c r="E9" s="10"/>
    </row>
    <row r="10" spans="1:5" ht="25.5" x14ac:dyDescent="0.25">
      <c r="A10" s="76"/>
      <c r="B10" s="50"/>
      <c r="C10" s="9"/>
      <c r="D10" s="14" t="s">
        <v>931</v>
      </c>
      <c r="E10" s="10"/>
    </row>
    <row r="11" spans="1:5" s="50" customFormat="1" x14ac:dyDescent="0.25">
      <c r="A11" s="74" t="s">
        <v>454</v>
      </c>
      <c r="B11" s="50" t="str">
        <f>"NoBs_"&amp;$B$5&amp;"_"&amp;A11</f>
        <v>NoBs_STKT_Gkc</v>
      </c>
      <c r="C11" s="9" t="s">
        <v>0</v>
      </c>
      <c r="D11" s="9" t="s">
        <v>402</v>
      </c>
      <c r="E11" s="126">
        <v>163983584</v>
      </c>
    </row>
    <row r="12" spans="1:5" x14ac:dyDescent="0.25">
      <c r="A12" s="74" t="s">
        <v>447</v>
      </c>
      <c r="B12" s="50" t="str">
        <f>"NoBs_"&amp;$B$5&amp;"_"&amp;A12</f>
        <v>NoBs_STKT_Ixg</v>
      </c>
      <c r="C12" s="9" t="s">
        <v>1</v>
      </c>
      <c r="D12" s="9" t="s">
        <v>69</v>
      </c>
      <c r="E12" s="126">
        <v>85855887</v>
      </c>
    </row>
    <row r="13" spans="1:5" x14ac:dyDescent="0.25">
      <c r="A13" s="76"/>
      <c r="B13" s="50"/>
      <c r="C13" s="9"/>
      <c r="D13" s="9"/>
      <c r="E13" s="10"/>
    </row>
    <row r="14" spans="1:5" x14ac:dyDescent="0.25">
      <c r="A14" s="76"/>
      <c r="B14" s="50"/>
      <c r="C14" s="9"/>
      <c r="D14" s="14" t="s">
        <v>932</v>
      </c>
      <c r="E14" s="10"/>
    </row>
    <row r="15" spans="1:5" x14ac:dyDescent="0.25">
      <c r="A15" s="74" t="s">
        <v>453</v>
      </c>
      <c r="B15" s="50" t="str">
        <f t="shared" ref="B15:B21" si="0">"NoBs_"&amp;$B$5&amp;"_"&amp;A15</f>
        <v>NoBs_STKT_Od</v>
      </c>
      <c r="C15" s="9" t="s">
        <v>5</v>
      </c>
      <c r="D15" s="9" t="s">
        <v>49</v>
      </c>
      <c r="E15" s="126">
        <v>298042002</v>
      </c>
    </row>
    <row r="16" spans="1:5" x14ac:dyDescent="0.25">
      <c r="A16" s="74" t="s">
        <v>452</v>
      </c>
      <c r="B16" s="50" t="str">
        <f t="shared" si="0"/>
        <v>NoBs_STKT_Oa</v>
      </c>
      <c r="C16" s="9" t="s">
        <v>6</v>
      </c>
      <c r="D16" s="9" t="s">
        <v>50</v>
      </c>
      <c r="E16" s="126">
        <v>0</v>
      </c>
    </row>
    <row r="17" spans="1:5" x14ac:dyDescent="0.25">
      <c r="A17" s="74" t="s">
        <v>448</v>
      </c>
      <c r="B17" s="50" t="str">
        <f t="shared" si="0"/>
        <v>NoBs_STKT_Ak</v>
      </c>
      <c r="C17" s="9" t="s">
        <v>7</v>
      </c>
      <c r="D17" s="9" t="s">
        <v>51</v>
      </c>
      <c r="E17" s="126">
        <v>0</v>
      </c>
    </row>
    <row r="18" spans="1:5" x14ac:dyDescent="0.25">
      <c r="A18" s="74" t="s">
        <v>449</v>
      </c>
      <c r="B18" s="50" t="str">
        <f t="shared" si="0"/>
        <v>NoBs_STKT_Kav</v>
      </c>
      <c r="C18" s="9" t="s">
        <v>8</v>
      </c>
      <c r="D18" s="9" t="s">
        <v>52</v>
      </c>
      <c r="E18" s="126">
        <v>0</v>
      </c>
    </row>
    <row r="19" spans="1:5" x14ac:dyDescent="0.25">
      <c r="A19" s="74" t="s">
        <v>450</v>
      </c>
      <c r="B19" s="50" t="str">
        <f t="shared" si="0"/>
        <v>NoBs_STKT_Ktv</v>
      </c>
      <c r="C19" s="9" t="s">
        <v>9</v>
      </c>
      <c r="D19" s="9" t="s">
        <v>53</v>
      </c>
      <c r="E19" s="126">
        <v>0</v>
      </c>
    </row>
    <row r="20" spans="1:5" x14ac:dyDescent="0.25">
      <c r="A20" s="74" t="s">
        <v>105</v>
      </c>
      <c r="B20" s="50" t="str">
        <f t="shared" si="0"/>
        <v>NoBs_STKT_Gb</v>
      </c>
      <c r="C20" s="9" t="s">
        <v>12</v>
      </c>
      <c r="D20" s="9" t="s">
        <v>372</v>
      </c>
      <c r="E20" s="126">
        <v>0</v>
      </c>
    </row>
    <row r="21" spans="1:5" x14ac:dyDescent="0.25">
      <c r="A21" s="74" t="s">
        <v>451</v>
      </c>
      <c r="B21" s="50" t="str">
        <f t="shared" si="0"/>
        <v>NoBs_STKT_Xma</v>
      </c>
      <c r="C21" s="9" t="s">
        <v>13</v>
      </c>
      <c r="D21" s="9" t="s">
        <v>59</v>
      </c>
      <c r="E21" s="126">
        <v>0</v>
      </c>
    </row>
    <row r="22" spans="1:5" x14ac:dyDescent="0.25"/>
    <row r="23" spans="1:5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hidden="1" customWidth="1"/>
    <col min="2" max="2" width="22.28515625" hidden="1" customWidth="1"/>
    <col min="3" max="3" width="22.28515625" style="50" hidden="1" customWidth="1"/>
    <col min="4" max="4" width="2.85546875" bestFit="1" customWidth="1"/>
    <col min="5" max="5" width="54.140625" bestFit="1" customWidth="1"/>
    <col min="6" max="6" width="16" customWidth="1"/>
    <col min="7" max="7" width="14.85546875" customWidth="1"/>
    <col min="8" max="8" width="9.140625" customWidth="1"/>
    <col min="9" max="16384" width="9.140625" hidden="1"/>
  </cols>
  <sheetData>
    <row r="1" spans="1:7" x14ac:dyDescent="0.25">
      <c r="D1" s="200" t="s">
        <v>1277</v>
      </c>
      <c r="E1" s="200"/>
      <c r="F1" s="200"/>
    </row>
    <row r="2" spans="1:7" x14ac:dyDescent="0.25"/>
    <row r="3" spans="1:7" ht="46.5" customHeight="1" x14ac:dyDescent="0.25">
      <c r="D3" s="199" t="s">
        <v>1017</v>
      </c>
      <c r="E3" s="199"/>
      <c r="F3" s="199"/>
      <c r="G3" s="199"/>
    </row>
    <row r="4" spans="1:7" ht="38.25" x14ac:dyDescent="0.25">
      <c r="A4" s="13" t="s">
        <v>31</v>
      </c>
      <c r="D4" s="4"/>
      <c r="E4" s="7"/>
      <c r="F4" s="10" t="s">
        <v>347</v>
      </c>
      <c r="G4" s="10" t="s">
        <v>348</v>
      </c>
    </row>
    <row r="5" spans="1:7" x14ac:dyDescent="0.25">
      <c r="B5" s="74" t="s">
        <v>369</v>
      </c>
      <c r="C5" s="74" t="s">
        <v>370</v>
      </c>
      <c r="D5" s="4"/>
      <c r="E5" s="7" t="s">
        <v>457</v>
      </c>
      <c r="F5" s="4"/>
      <c r="G5" s="4"/>
    </row>
    <row r="6" spans="1:7" x14ac:dyDescent="0.25">
      <c r="A6" s="2" t="s">
        <v>461</v>
      </c>
      <c r="B6" t="str">
        <f t="shared" ref="B6:C11" si="0">"NoBm_"&amp;$A6&amp;"_"&amp;B$5</f>
        <v>NoBm_Atkc_TV</v>
      </c>
      <c r="C6" s="50" t="str">
        <f t="shared" si="0"/>
        <v>NoBm_Atkc_AV</v>
      </c>
      <c r="D6" s="4" t="s">
        <v>2</v>
      </c>
      <c r="E6" s="4" t="s">
        <v>46</v>
      </c>
      <c r="F6" s="126">
        <v>34774499</v>
      </c>
      <c r="G6" s="126">
        <v>950</v>
      </c>
    </row>
    <row r="7" spans="1:7" x14ac:dyDescent="0.25">
      <c r="A7" s="2" t="s">
        <v>462</v>
      </c>
      <c r="B7" s="50" t="str">
        <f t="shared" si="0"/>
        <v>NoBm_Autd_TV</v>
      </c>
      <c r="C7" s="50" t="str">
        <f t="shared" si="0"/>
        <v>NoBm_Autd_AV</v>
      </c>
      <c r="D7" s="4" t="s">
        <v>3</v>
      </c>
      <c r="E7" s="4" t="s">
        <v>47</v>
      </c>
      <c r="F7" s="126">
        <v>3723105</v>
      </c>
      <c r="G7" s="126">
        <v>0</v>
      </c>
    </row>
    <row r="8" spans="1:7" x14ac:dyDescent="0.25">
      <c r="A8" s="2" t="s">
        <v>463</v>
      </c>
      <c r="B8" s="50" t="str">
        <f t="shared" si="0"/>
        <v>NoBm_Auta_TV</v>
      </c>
      <c r="C8" s="50" t="str">
        <f t="shared" si="0"/>
        <v>NoBm_Auta_AV</v>
      </c>
      <c r="D8" s="4" t="s">
        <v>4</v>
      </c>
      <c r="E8" s="4" t="s">
        <v>48</v>
      </c>
      <c r="F8" s="126">
        <v>56299729</v>
      </c>
      <c r="G8" s="126">
        <v>1540401</v>
      </c>
    </row>
    <row r="9" spans="1:7" x14ac:dyDescent="0.25">
      <c r="A9" s="2" t="s">
        <v>464</v>
      </c>
      <c r="B9" s="50" t="str">
        <f t="shared" si="0"/>
        <v>NoBm_Aod_TV</v>
      </c>
      <c r="C9" s="50" t="str">
        <f t="shared" si="0"/>
        <v>NoBm_Aod_AV</v>
      </c>
      <c r="D9" s="4" t="s">
        <v>5</v>
      </c>
      <c r="E9" s="4" t="s">
        <v>49</v>
      </c>
      <c r="F9" s="126">
        <v>48198625</v>
      </c>
      <c r="G9" s="126">
        <v>542667</v>
      </c>
    </row>
    <row r="10" spans="1:7" x14ac:dyDescent="0.25">
      <c r="A10" s="2" t="s">
        <v>465</v>
      </c>
      <c r="B10" s="50" t="str">
        <f t="shared" si="0"/>
        <v>NoBm_Aoa_TV</v>
      </c>
      <c r="C10" s="50" t="str">
        <f t="shared" si="0"/>
        <v>NoBm_Aoa_AV</v>
      </c>
      <c r="D10" s="4" t="s">
        <v>6</v>
      </c>
      <c r="E10" s="4" t="s">
        <v>50</v>
      </c>
      <c r="F10" s="126">
        <v>1402038</v>
      </c>
      <c r="G10" s="126">
        <v>0</v>
      </c>
    </row>
    <row r="11" spans="1:7" x14ac:dyDescent="0.25">
      <c r="A11" s="2" t="s">
        <v>466</v>
      </c>
      <c r="B11" s="50" t="str">
        <f t="shared" si="0"/>
        <v>NoBm_ATot_TV</v>
      </c>
      <c r="C11" s="50" t="str">
        <f t="shared" si="0"/>
        <v>NoBm_ATot_AV</v>
      </c>
      <c r="D11" s="4"/>
      <c r="E11" s="7" t="s">
        <v>458</v>
      </c>
      <c r="F11" s="126">
        <v>144397995</v>
      </c>
      <c r="G11" s="126">
        <v>2084018</v>
      </c>
    </row>
    <row r="12" spans="1:7" x14ac:dyDescent="0.25">
      <c r="A12" s="2"/>
      <c r="B12" s="50"/>
      <c r="D12" s="4"/>
      <c r="E12" s="4"/>
      <c r="F12" s="4"/>
      <c r="G12" s="4"/>
    </row>
    <row r="13" spans="1:7" x14ac:dyDescent="0.25">
      <c r="A13" s="2"/>
      <c r="B13" s="50"/>
      <c r="D13" s="4"/>
      <c r="E13" s="7" t="s">
        <v>459</v>
      </c>
      <c r="F13" s="4"/>
      <c r="G13" s="4"/>
    </row>
    <row r="14" spans="1:7" x14ac:dyDescent="0.25">
      <c r="A14" s="2" t="s">
        <v>467</v>
      </c>
      <c r="B14" s="50" t="str">
        <f t="shared" ref="B14:C17" si="1">"NoBm_"&amp;$A14&amp;"_"&amp;B$5</f>
        <v>NoBm_Pgkc_TV</v>
      </c>
      <c r="C14" s="50" t="str">
        <f t="shared" si="1"/>
        <v>NoBm_Pgkc_AV</v>
      </c>
      <c r="D14" s="4" t="s">
        <v>0</v>
      </c>
      <c r="E14" s="4" t="s">
        <v>68</v>
      </c>
      <c r="F14" s="126">
        <v>89629437</v>
      </c>
      <c r="G14" s="126">
        <v>503664</v>
      </c>
    </row>
    <row r="15" spans="1:7" x14ac:dyDescent="0.25">
      <c r="A15" s="2" t="s">
        <v>468</v>
      </c>
      <c r="B15" s="50" t="str">
        <f t="shared" si="1"/>
        <v>NoBm_Pig_TV</v>
      </c>
      <c r="C15" s="50" t="str">
        <f t="shared" si="1"/>
        <v>NoBm_Pig_AV</v>
      </c>
      <c r="D15" s="4" t="s">
        <v>1</v>
      </c>
      <c r="E15" s="4" t="s">
        <v>69</v>
      </c>
      <c r="F15" s="126">
        <v>21634457</v>
      </c>
      <c r="G15" s="126">
        <v>317586</v>
      </c>
    </row>
    <row r="16" spans="1:7" x14ac:dyDescent="0.25">
      <c r="A16" s="2" t="s">
        <v>469</v>
      </c>
      <c r="B16" s="50" t="str">
        <f t="shared" si="1"/>
        <v>NoBm_Puo_TV</v>
      </c>
      <c r="C16" s="50" t="str">
        <f t="shared" si="1"/>
        <v>NoBm_Puo_AV</v>
      </c>
      <c r="D16" s="4" t="s">
        <v>3</v>
      </c>
      <c r="E16" s="4" t="s">
        <v>192</v>
      </c>
      <c r="F16" s="126">
        <v>19225</v>
      </c>
      <c r="G16" s="126">
        <v>0</v>
      </c>
    </row>
    <row r="17" spans="1:7" x14ac:dyDescent="0.25">
      <c r="A17" s="2" t="s">
        <v>470</v>
      </c>
      <c r="B17" s="50" t="str">
        <f t="shared" si="1"/>
        <v>NoBm_PTot_TV</v>
      </c>
      <c r="C17" s="50" t="str">
        <f t="shared" si="1"/>
        <v>NoBm_PTot_AV</v>
      </c>
      <c r="D17" s="4"/>
      <c r="E17" s="7" t="s">
        <v>460</v>
      </c>
      <c r="F17" s="126">
        <v>111283119</v>
      </c>
      <c r="G17" s="126">
        <v>821250</v>
      </c>
    </row>
    <row r="18" spans="1:7" x14ac:dyDescent="0.25"/>
    <row r="19" spans="1:7" hidden="1" x14ac:dyDescent="0.25"/>
  </sheetData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hidden="1" customWidth="1"/>
    <col min="2" max="2" width="25.28515625" hidden="1" customWidth="1"/>
    <col min="3" max="3" width="26.7109375" hidden="1" customWidth="1"/>
    <col min="4" max="4" width="3.28515625" bestFit="1" customWidth="1"/>
    <col min="5" max="5" width="4" bestFit="1" customWidth="1"/>
    <col min="6" max="6" width="54.85546875" bestFit="1" customWidth="1"/>
    <col min="7" max="7" width="14.7109375" customWidth="1"/>
    <col min="8" max="8" width="14.85546875" customWidth="1"/>
    <col min="9" max="9" width="9.140625" customWidth="1"/>
    <col min="10" max="16384" width="9.140625" hidden="1"/>
  </cols>
  <sheetData>
    <row r="1" spans="1:8" x14ac:dyDescent="0.25">
      <c r="D1" s="200" t="s">
        <v>1277</v>
      </c>
      <c r="E1" s="200"/>
      <c r="F1" s="200"/>
    </row>
    <row r="2" spans="1:8" ht="13.5" customHeight="1" x14ac:dyDescent="0.25"/>
    <row r="3" spans="1:8" ht="46.5" customHeight="1" x14ac:dyDescent="0.25">
      <c r="D3" s="199" t="s">
        <v>1018</v>
      </c>
      <c r="E3" s="199"/>
      <c r="F3" s="199"/>
      <c r="G3" s="199"/>
      <c r="H3" s="199"/>
    </row>
    <row r="4" spans="1:8" ht="25.5" x14ac:dyDescent="0.25">
      <c r="A4" s="13" t="s">
        <v>31</v>
      </c>
      <c r="B4" s="52" t="s">
        <v>666</v>
      </c>
      <c r="C4" s="52" t="s">
        <v>667</v>
      </c>
      <c r="D4" s="4"/>
      <c r="E4" s="4"/>
      <c r="F4" s="7"/>
      <c r="G4" s="10" t="s">
        <v>602</v>
      </c>
      <c r="H4" s="10" t="s">
        <v>603</v>
      </c>
    </row>
    <row r="5" spans="1:8" x14ac:dyDescent="0.25">
      <c r="A5" s="2" t="s">
        <v>641</v>
      </c>
      <c r="B5" t="str">
        <f t="shared" ref="B5:C8" si="0">"Spu_"&amp;$A5&amp;"_"&amp;B$4</f>
        <v>Spu_IP_PP</v>
      </c>
      <c r="C5" s="50" t="str">
        <f t="shared" si="0"/>
        <v>Spu_IP_PX</v>
      </c>
      <c r="D5" s="71" t="s">
        <v>0</v>
      </c>
      <c r="E5" s="4"/>
      <c r="F5" s="7" t="s">
        <v>604</v>
      </c>
      <c r="G5" s="126">
        <v>126734625</v>
      </c>
      <c r="H5" s="126">
        <v>2785100</v>
      </c>
    </row>
    <row r="6" spans="1:8" x14ac:dyDescent="0.25">
      <c r="A6" s="2" t="s">
        <v>642</v>
      </c>
      <c r="B6" s="50" t="str">
        <f t="shared" si="0"/>
        <v>Spu_Pip_PP</v>
      </c>
      <c r="C6" s="50" t="str">
        <f t="shared" si="0"/>
        <v>Spu_Pip_PX</v>
      </c>
      <c r="D6" s="71" t="s">
        <v>1</v>
      </c>
      <c r="E6" s="4"/>
      <c r="F6" s="7" t="s">
        <v>605</v>
      </c>
      <c r="G6" s="126">
        <v>22133230</v>
      </c>
      <c r="H6" s="126">
        <v>432070</v>
      </c>
    </row>
    <row r="7" spans="1:8" x14ac:dyDescent="0.25">
      <c r="A7" s="2" t="s">
        <v>643</v>
      </c>
      <c r="B7" s="50" t="str">
        <f t="shared" si="0"/>
        <v>Spu_GPud_PP</v>
      </c>
      <c r="C7" s="50" t="str">
        <f t="shared" si="0"/>
        <v>Spu_GPud_PX</v>
      </c>
      <c r="D7" s="71" t="s">
        <v>2</v>
      </c>
      <c r="E7" s="4"/>
      <c r="F7" s="7" t="s">
        <v>606</v>
      </c>
      <c r="G7" s="126">
        <v>984961</v>
      </c>
      <c r="H7" s="126">
        <v>23317</v>
      </c>
    </row>
    <row r="8" spans="1:8" x14ac:dyDescent="0.25">
      <c r="A8" s="2" t="s">
        <v>480</v>
      </c>
      <c r="B8" s="50" t="str">
        <f t="shared" si="0"/>
        <v>Spu_UdP_PP</v>
      </c>
      <c r="C8" s="50" t="str">
        <f t="shared" si="0"/>
        <v>Spu_UdP_PX</v>
      </c>
      <c r="D8" s="71" t="s">
        <v>3</v>
      </c>
      <c r="E8" s="4"/>
      <c r="F8" s="7" t="s">
        <v>607</v>
      </c>
      <c r="G8" s="126">
        <v>14489034</v>
      </c>
      <c r="H8" s="126">
        <v>374036</v>
      </c>
    </row>
    <row r="9" spans="1:8" x14ac:dyDescent="0.25">
      <c r="A9" s="2"/>
      <c r="B9" s="50"/>
      <c r="C9" s="50"/>
      <c r="D9" s="4"/>
      <c r="E9" s="4"/>
      <c r="F9" s="4"/>
      <c r="G9" s="6"/>
      <c r="H9" s="6"/>
    </row>
    <row r="10" spans="1:8" x14ac:dyDescent="0.25">
      <c r="A10" s="2"/>
      <c r="B10" s="50"/>
      <c r="C10" s="50"/>
      <c r="D10" s="71" t="s">
        <v>4</v>
      </c>
      <c r="E10" s="4"/>
      <c r="F10" s="7" t="s">
        <v>967</v>
      </c>
      <c r="G10" s="6"/>
      <c r="H10" s="6"/>
    </row>
    <row r="11" spans="1:8" x14ac:dyDescent="0.25">
      <c r="A11" s="2" t="s">
        <v>644</v>
      </c>
      <c r="B11" s="50" t="str">
        <f t="shared" ref="B11:C15" si="1">"Spu_"&amp;$A11&amp;"_"&amp;B$4</f>
        <v>Spu_RTk_PP</v>
      </c>
      <c r="C11" s="50" t="str">
        <f t="shared" si="1"/>
        <v>Spu_RTk_PX</v>
      </c>
      <c r="D11" s="4"/>
      <c r="E11" s="4" t="s">
        <v>608</v>
      </c>
      <c r="F11" s="4" t="s">
        <v>612</v>
      </c>
      <c r="G11" s="126">
        <v>3133</v>
      </c>
      <c r="H11" s="126">
        <v>42</v>
      </c>
    </row>
    <row r="12" spans="1:8" x14ac:dyDescent="0.25">
      <c r="A12" s="2" t="s">
        <v>656</v>
      </c>
      <c r="B12" s="50" t="str">
        <f t="shared" si="1"/>
        <v>Spu_RGi_PP</v>
      </c>
      <c r="C12" s="50" t="str">
        <f t="shared" si="1"/>
        <v>Spu_RGi_PX</v>
      </c>
      <c r="D12" s="4"/>
      <c r="E12" s="4" t="s">
        <v>609</v>
      </c>
      <c r="F12" s="4" t="s">
        <v>613</v>
      </c>
      <c r="G12" s="126">
        <v>108265</v>
      </c>
      <c r="H12" s="126">
        <v>2027</v>
      </c>
    </row>
    <row r="13" spans="1:8" x14ac:dyDescent="0.25">
      <c r="A13" s="2" t="s">
        <v>645</v>
      </c>
      <c r="B13" s="50" t="str">
        <f t="shared" si="1"/>
        <v>Spu_RTx_PP</v>
      </c>
      <c r="C13" s="50" t="str">
        <f t="shared" si="1"/>
        <v>Spu_RTx_PX</v>
      </c>
      <c r="D13" s="4"/>
      <c r="E13" s="4" t="s">
        <v>610</v>
      </c>
      <c r="F13" s="4" t="s">
        <v>310</v>
      </c>
      <c r="G13" s="126">
        <v>993877</v>
      </c>
      <c r="H13" s="126">
        <v>23501</v>
      </c>
    </row>
    <row r="14" spans="1:8" x14ac:dyDescent="0.25">
      <c r="A14" s="2" t="s">
        <v>657</v>
      </c>
      <c r="B14" s="50" t="str">
        <f t="shared" si="1"/>
        <v>Spu_RTfi_PP</v>
      </c>
      <c r="C14" s="50" t="str">
        <f t="shared" si="1"/>
        <v>Spu_RTfi_PX</v>
      </c>
      <c r="D14" s="4"/>
      <c r="E14" s="4" t="s">
        <v>611</v>
      </c>
      <c r="F14" s="4" t="s">
        <v>614</v>
      </c>
      <c r="G14" s="126">
        <v>4607</v>
      </c>
      <c r="H14" s="126">
        <v>-27</v>
      </c>
    </row>
    <row r="15" spans="1:8" x14ac:dyDescent="0.25">
      <c r="A15" s="2" t="s">
        <v>646</v>
      </c>
      <c r="B15" s="50" t="str">
        <f t="shared" si="1"/>
        <v>Spu_RTTot_PP</v>
      </c>
      <c r="C15" s="50" t="str">
        <f t="shared" si="1"/>
        <v>Spu_RTTot_PX</v>
      </c>
      <c r="D15" s="4"/>
      <c r="E15" s="4"/>
      <c r="F15" s="7" t="s">
        <v>190</v>
      </c>
      <c r="G15" s="126">
        <v>1109882</v>
      </c>
      <c r="H15" s="126">
        <v>25542</v>
      </c>
    </row>
    <row r="16" spans="1:8" x14ac:dyDescent="0.25">
      <c r="A16" s="2"/>
      <c r="B16" s="50"/>
      <c r="C16" s="50"/>
      <c r="D16" s="4"/>
      <c r="E16" s="4"/>
      <c r="F16" s="4"/>
      <c r="G16" s="6"/>
      <c r="H16" s="6"/>
    </row>
    <row r="17" spans="1:8" x14ac:dyDescent="0.25">
      <c r="A17" s="2"/>
      <c r="B17" s="50"/>
      <c r="C17" s="50"/>
      <c r="D17" s="71" t="s">
        <v>5</v>
      </c>
      <c r="E17" s="4"/>
      <c r="F17" s="7" t="s">
        <v>968</v>
      </c>
      <c r="G17" s="6"/>
      <c r="H17" s="6"/>
    </row>
    <row r="18" spans="1:8" x14ac:dyDescent="0.25">
      <c r="A18" s="2" t="s">
        <v>474</v>
      </c>
      <c r="B18" s="50" t="str">
        <f t="shared" ref="B18:C20" si="2">"Spu_"&amp;$A18&amp;"_"&amp;B$4</f>
        <v>Spu_Ua_PP</v>
      </c>
      <c r="C18" s="50" t="str">
        <f t="shared" si="2"/>
        <v>Spu_Ua_PX</v>
      </c>
      <c r="D18" s="4"/>
      <c r="E18" s="4" t="s">
        <v>615</v>
      </c>
      <c r="F18" s="4" t="s">
        <v>17</v>
      </c>
      <c r="G18" s="126">
        <v>590393</v>
      </c>
      <c r="H18" s="126">
        <v>16298</v>
      </c>
    </row>
    <row r="19" spans="1:8" x14ac:dyDescent="0.25">
      <c r="A19" s="2" t="s">
        <v>647</v>
      </c>
      <c r="B19" s="50" t="str">
        <f t="shared" si="2"/>
        <v>Spu_Ui_PP</v>
      </c>
      <c r="C19" s="50" t="str">
        <f t="shared" si="2"/>
        <v>Spu_Ui_PX</v>
      </c>
      <c r="D19" s="4"/>
      <c r="E19" s="4" t="s">
        <v>616</v>
      </c>
      <c r="F19" s="4" t="s">
        <v>617</v>
      </c>
      <c r="G19" s="126">
        <v>2511320</v>
      </c>
      <c r="H19" s="126">
        <v>48071</v>
      </c>
    </row>
    <row r="20" spans="1:8" x14ac:dyDescent="0.25">
      <c r="A20" s="2" t="s">
        <v>598</v>
      </c>
      <c r="B20" s="50" t="str">
        <f t="shared" si="2"/>
        <v>Spu_UTot_PP</v>
      </c>
      <c r="C20" s="50" t="str">
        <f t="shared" si="2"/>
        <v>Spu_UTot_PX</v>
      </c>
      <c r="D20" s="4"/>
      <c r="E20" s="4"/>
      <c r="F20" s="7" t="s">
        <v>618</v>
      </c>
      <c r="G20" s="126">
        <v>3101714</v>
      </c>
      <c r="H20" s="126">
        <v>64368</v>
      </c>
    </row>
    <row r="21" spans="1:8" x14ac:dyDescent="0.25">
      <c r="A21" s="2"/>
      <c r="B21" s="50"/>
      <c r="C21" s="50"/>
      <c r="D21" s="4"/>
      <c r="E21" s="4"/>
      <c r="F21" s="4"/>
      <c r="G21" s="6"/>
      <c r="H21" s="6"/>
    </row>
    <row r="22" spans="1:8" x14ac:dyDescent="0.25">
      <c r="A22" s="2"/>
      <c r="B22" s="50"/>
      <c r="C22" s="50"/>
      <c r="D22" s="71" t="s">
        <v>6</v>
      </c>
      <c r="E22" s="4"/>
      <c r="F22" s="7" t="s">
        <v>969</v>
      </c>
      <c r="G22" s="6"/>
      <c r="H22" s="6"/>
    </row>
    <row r="23" spans="1:8" x14ac:dyDescent="0.25">
      <c r="A23" s="2" t="s">
        <v>650</v>
      </c>
      <c r="B23" s="50" t="str">
        <f t="shared" ref="B23:C30" si="3">"Spu_"&amp;$A23&amp;"_"&amp;B$4</f>
        <v>Spu_Kio_PP</v>
      </c>
      <c r="C23" s="50" t="str">
        <f t="shared" si="3"/>
        <v>Spu_Kio_PX</v>
      </c>
      <c r="D23" s="4"/>
      <c r="E23" s="4" t="s">
        <v>619</v>
      </c>
      <c r="F23" s="4" t="s">
        <v>613</v>
      </c>
      <c r="G23" s="126">
        <v>102227</v>
      </c>
      <c r="H23" s="126">
        <v>2092</v>
      </c>
    </row>
    <row r="24" spans="1:8" x14ac:dyDescent="0.25">
      <c r="A24" s="2" t="s">
        <v>648</v>
      </c>
      <c r="B24" s="50" t="str">
        <f t="shared" si="3"/>
        <v>Spu_Kx_PP</v>
      </c>
      <c r="C24" s="50" t="str">
        <f t="shared" si="3"/>
        <v>Spu_Kx_PX</v>
      </c>
      <c r="D24" s="4"/>
      <c r="E24" s="4" t="s">
        <v>620</v>
      </c>
      <c r="F24" s="4" t="s">
        <v>626</v>
      </c>
      <c r="G24" s="126">
        <v>1086825</v>
      </c>
      <c r="H24" s="126">
        <v>21382</v>
      </c>
    </row>
    <row r="25" spans="1:8" x14ac:dyDescent="0.25">
      <c r="A25" s="2" t="s">
        <v>649</v>
      </c>
      <c r="B25" s="50" t="str">
        <f t="shared" si="3"/>
        <v>Spu_Ka_PP</v>
      </c>
      <c r="C25" s="50" t="str">
        <f t="shared" si="3"/>
        <v>Spu_Ka_PX</v>
      </c>
      <c r="D25" s="4"/>
      <c r="E25" s="4" t="s">
        <v>621</v>
      </c>
      <c r="F25" s="4" t="s">
        <v>51</v>
      </c>
      <c r="G25" s="126">
        <v>506435</v>
      </c>
      <c r="H25" s="126">
        <v>22622</v>
      </c>
    </row>
    <row r="26" spans="1:8" x14ac:dyDescent="0.25">
      <c r="A26" s="2" t="s">
        <v>651</v>
      </c>
      <c r="B26" s="50" t="str">
        <f t="shared" si="3"/>
        <v>Spu_Kif_PP</v>
      </c>
      <c r="C26" s="50" t="str">
        <f t="shared" si="3"/>
        <v>Spu_Kif_PX</v>
      </c>
      <c r="D26" s="4"/>
      <c r="E26" s="4" t="s">
        <v>622</v>
      </c>
      <c r="F26" s="4" t="s">
        <v>617</v>
      </c>
      <c r="G26" s="126">
        <v>1279335</v>
      </c>
      <c r="H26" s="126">
        <v>27032</v>
      </c>
    </row>
    <row r="27" spans="1:8" x14ac:dyDescent="0.25">
      <c r="A27" s="2" t="s">
        <v>652</v>
      </c>
      <c r="B27" s="50" t="str">
        <f t="shared" si="3"/>
        <v>Spu_Kv_PP</v>
      </c>
      <c r="C27" s="50" t="str">
        <f t="shared" si="3"/>
        <v>Spu_Kv_PX</v>
      </c>
      <c r="D27" s="4"/>
      <c r="E27" s="4" t="s">
        <v>623</v>
      </c>
      <c r="F27" s="4" t="s">
        <v>205</v>
      </c>
      <c r="G27" s="126">
        <v>145827</v>
      </c>
      <c r="H27" s="126">
        <v>4929</v>
      </c>
    </row>
    <row r="28" spans="1:8" x14ac:dyDescent="0.25">
      <c r="A28" s="2" t="s">
        <v>653</v>
      </c>
      <c r="B28" s="50" t="str">
        <f t="shared" si="3"/>
        <v>Spu_Kaf_PP</v>
      </c>
      <c r="C28" s="50" t="str">
        <f t="shared" si="3"/>
        <v>Spu_Kaf_PX</v>
      </c>
      <c r="D28" s="4"/>
      <c r="E28" s="4" t="s">
        <v>624</v>
      </c>
      <c r="F28" s="4" t="s">
        <v>614</v>
      </c>
      <c r="G28" s="126">
        <v>38311</v>
      </c>
      <c r="H28" s="126">
        <v>1305</v>
      </c>
    </row>
    <row r="29" spans="1:8" x14ac:dyDescent="0.25">
      <c r="A29" s="2" t="s">
        <v>654</v>
      </c>
      <c r="B29" s="50" t="str">
        <f t="shared" si="3"/>
        <v>Spu_Kki_PP</v>
      </c>
      <c r="C29" s="50" t="str">
        <f t="shared" si="3"/>
        <v>Spu_Kki_PX</v>
      </c>
      <c r="D29" s="4"/>
      <c r="E29" s="4" t="s">
        <v>625</v>
      </c>
      <c r="F29" s="4" t="s">
        <v>627</v>
      </c>
      <c r="G29" s="126">
        <v>0</v>
      </c>
      <c r="H29" s="126">
        <v>0</v>
      </c>
    </row>
    <row r="30" spans="1:8" x14ac:dyDescent="0.25">
      <c r="A30" s="2" t="s">
        <v>655</v>
      </c>
      <c r="B30" s="50" t="str">
        <f t="shared" si="3"/>
        <v>Spu_KTot_PP</v>
      </c>
      <c r="C30" s="50" t="str">
        <f t="shared" si="3"/>
        <v>Spu_KTot_PX</v>
      </c>
      <c r="D30" s="4"/>
      <c r="E30" s="4"/>
      <c r="F30" s="7" t="s">
        <v>209</v>
      </c>
      <c r="G30" s="126">
        <v>3158959</v>
      </c>
      <c r="H30" s="126">
        <v>79360</v>
      </c>
    </row>
    <row r="31" spans="1:8" x14ac:dyDescent="0.25">
      <c r="A31" s="2"/>
      <c r="B31" s="50"/>
      <c r="C31" s="50"/>
      <c r="D31" s="4"/>
      <c r="E31" s="4"/>
      <c r="F31" s="4"/>
      <c r="G31" s="6"/>
      <c r="H31" s="6"/>
    </row>
    <row r="32" spans="1:8" x14ac:dyDescent="0.25">
      <c r="A32" s="2" t="s">
        <v>987</v>
      </c>
      <c r="B32" s="50" t="str">
        <f>"Spu_"&amp;$A32&amp;"_"&amp;B$4</f>
        <v>Spu_IU_PP</v>
      </c>
      <c r="C32" s="50" t="str">
        <f>"Spu_"&amp;$A32&amp;"_"&amp;C$4</f>
        <v>Spu_IU_PX</v>
      </c>
      <c r="D32" s="71" t="s">
        <v>7</v>
      </c>
      <c r="E32" s="4"/>
      <c r="F32" s="7" t="s">
        <v>628</v>
      </c>
      <c r="G32" s="126">
        <v>134999911</v>
      </c>
      <c r="H32" s="126">
        <v>2997559</v>
      </c>
    </row>
    <row r="33" spans="1:8" x14ac:dyDescent="0.25">
      <c r="A33" s="2"/>
      <c r="B33" s="50"/>
      <c r="C33" s="50"/>
      <c r="D33" s="4"/>
      <c r="E33" s="4"/>
      <c r="F33" s="4" t="s">
        <v>970</v>
      </c>
      <c r="G33" s="6"/>
      <c r="H33" s="6"/>
    </row>
    <row r="34" spans="1:8" x14ac:dyDescent="0.25">
      <c r="A34" s="2" t="s">
        <v>658</v>
      </c>
      <c r="B34" s="50" t="str">
        <f t="shared" ref="B34:C41" si="4">"Spu_"&amp;$A34&amp;"_"&amp;B$4</f>
        <v>Spu_Iep_PP</v>
      </c>
      <c r="C34" s="50" t="str">
        <f t="shared" si="4"/>
        <v>Spu_Iep_PX</v>
      </c>
      <c r="D34" s="4"/>
      <c r="E34" s="4" t="s">
        <v>629</v>
      </c>
      <c r="F34" s="4" t="s">
        <v>637</v>
      </c>
      <c r="G34" s="126">
        <v>4229350</v>
      </c>
      <c r="H34" s="126">
        <v>82981</v>
      </c>
    </row>
    <row r="35" spans="1:8" x14ac:dyDescent="0.25">
      <c r="A35" s="2" t="s">
        <v>659</v>
      </c>
      <c r="B35" s="50" t="str">
        <f t="shared" si="4"/>
        <v>Spu_Iio_PP</v>
      </c>
      <c r="C35" s="50" t="str">
        <f t="shared" si="4"/>
        <v>Spu_Iio_PX</v>
      </c>
      <c r="D35" s="4"/>
      <c r="E35" s="4" t="s">
        <v>630</v>
      </c>
      <c r="F35" s="4" t="s">
        <v>613</v>
      </c>
      <c r="G35" s="126">
        <v>5049281</v>
      </c>
      <c r="H35" s="126">
        <v>97816</v>
      </c>
    </row>
    <row r="36" spans="1:8" x14ac:dyDescent="0.25">
      <c r="A36" s="2" t="s">
        <v>660</v>
      </c>
      <c r="B36" s="50" t="str">
        <f t="shared" si="4"/>
        <v>Spu_Ixo_PP</v>
      </c>
      <c r="C36" s="50" t="str">
        <f t="shared" si="4"/>
        <v>Spu_Ixo_PX</v>
      </c>
      <c r="D36" s="4"/>
      <c r="E36" s="4" t="s">
        <v>631</v>
      </c>
      <c r="F36" s="4" t="s">
        <v>310</v>
      </c>
      <c r="G36" s="126">
        <v>44250022</v>
      </c>
      <c r="H36" s="126">
        <v>1027701</v>
      </c>
    </row>
    <row r="37" spans="1:8" x14ac:dyDescent="0.25">
      <c r="A37" s="2" t="s">
        <v>661</v>
      </c>
      <c r="B37" s="50" t="str">
        <f t="shared" si="4"/>
        <v>Spu_Iea_PP</v>
      </c>
      <c r="C37" s="50" t="str">
        <f t="shared" si="4"/>
        <v>Spu_Iea_PX</v>
      </c>
      <c r="D37" s="4"/>
      <c r="E37" s="4" t="s">
        <v>632</v>
      </c>
      <c r="F37" s="4" t="s">
        <v>638</v>
      </c>
      <c r="G37" s="126">
        <v>417486</v>
      </c>
      <c r="H37" s="126">
        <v>9486</v>
      </c>
    </row>
    <row r="38" spans="1:8" x14ac:dyDescent="0.25">
      <c r="A38" s="2" t="s">
        <v>662</v>
      </c>
      <c r="B38" s="50" t="str">
        <f t="shared" si="4"/>
        <v>Spu_Ixa_PP</v>
      </c>
      <c r="C38" s="50" t="str">
        <f t="shared" si="4"/>
        <v>Spu_Ixa_PX</v>
      </c>
      <c r="D38" s="4"/>
      <c r="E38" s="4" t="s">
        <v>633</v>
      </c>
      <c r="F38" s="4" t="s">
        <v>306</v>
      </c>
      <c r="G38" s="126">
        <v>25076010</v>
      </c>
      <c r="H38" s="126">
        <v>759734</v>
      </c>
    </row>
    <row r="39" spans="1:8" x14ac:dyDescent="0.25">
      <c r="A39" s="2" t="s">
        <v>663</v>
      </c>
      <c r="B39" s="50" t="str">
        <f t="shared" si="4"/>
        <v>Spu_Iifa_PP</v>
      </c>
      <c r="C39" s="50" t="str">
        <f t="shared" si="4"/>
        <v>Spu_Iifa_PX</v>
      </c>
      <c r="D39" s="4"/>
      <c r="E39" s="4" t="s">
        <v>634</v>
      </c>
      <c r="F39" s="4" t="s">
        <v>617</v>
      </c>
      <c r="G39" s="126">
        <v>55738831</v>
      </c>
      <c r="H39" s="126">
        <v>1013046</v>
      </c>
    </row>
    <row r="40" spans="1:8" x14ac:dyDescent="0.25">
      <c r="A40" s="2" t="s">
        <v>664</v>
      </c>
      <c r="B40" s="50" t="str">
        <f t="shared" si="4"/>
        <v>Spu_Ikat_PP</v>
      </c>
      <c r="C40" s="50" t="str">
        <f t="shared" si="4"/>
        <v>Spu_Ikat_PX</v>
      </c>
      <c r="D40" s="4"/>
      <c r="E40" s="4" t="s">
        <v>635</v>
      </c>
      <c r="F40" s="4" t="s">
        <v>639</v>
      </c>
      <c r="G40" s="126">
        <v>0</v>
      </c>
      <c r="H40" s="126">
        <v>0</v>
      </c>
    </row>
    <row r="41" spans="1:8" x14ac:dyDescent="0.25">
      <c r="A41" s="2" t="s">
        <v>665</v>
      </c>
      <c r="B41" s="50" t="str">
        <f t="shared" si="4"/>
        <v>Spu_Ix_PP</v>
      </c>
      <c r="C41" s="50" t="str">
        <f t="shared" si="4"/>
        <v>Spu_Ix_PX</v>
      </c>
      <c r="D41" s="4"/>
      <c r="E41" s="4" t="s">
        <v>636</v>
      </c>
      <c r="F41" s="4" t="s">
        <v>640</v>
      </c>
      <c r="G41" s="126">
        <v>238936</v>
      </c>
      <c r="H41" s="126">
        <v>6794</v>
      </c>
    </row>
    <row r="42" spans="1:8" x14ac:dyDescent="0.25"/>
    <row r="43" spans="1:8" hidden="1" x14ac:dyDescent="0.25"/>
  </sheetData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9.28515625" hidden="1" customWidth="1"/>
    <col min="2" max="2" width="19" hidden="1" customWidth="1"/>
    <col min="3" max="3" width="20.28515625" hidden="1" customWidth="1"/>
    <col min="4" max="4" width="2.85546875" bestFit="1" customWidth="1"/>
    <col min="5" max="5" width="4" bestFit="1" customWidth="1"/>
    <col min="6" max="6" width="108.28515625" customWidth="1"/>
    <col min="7" max="8" width="17" customWidth="1"/>
    <col min="9" max="9" width="9.140625" customWidth="1"/>
    <col min="10" max="16384" width="9.140625" hidden="1"/>
  </cols>
  <sheetData>
    <row r="1" spans="1:9" x14ac:dyDescent="0.25">
      <c r="D1" s="200" t="s">
        <v>1277</v>
      </c>
      <c r="E1" s="200"/>
      <c r="F1" s="200"/>
    </row>
    <row r="2" spans="1:9" x14ac:dyDescent="0.25"/>
    <row r="3" spans="1:9" s="50" customFormat="1" ht="23.25" x14ac:dyDescent="0.25">
      <c r="D3" s="213" t="s">
        <v>1019</v>
      </c>
      <c r="E3" s="214"/>
      <c r="F3" s="214"/>
      <c r="G3" s="214"/>
      <c r="H3" s="215"/>
      <c r="I3"/>
    </row>
    <row r="4" spans="1:9" ht="25.5" x14ac:dyDescent="0.25">
      <c r="A4" s="13" t="s">
        <v>31</v>
      </c>
      <c r="D4" s="68"/>
      <c r="E4" s="4"/>
      <c r="F4" s="46"/>
      <c r="G4" s="10" t="s">
        <v>1194</v>
      </c>
      <c r="H4" s="10" t="s">
        <v>1195</v>
      </c>
    </row>
    <row r="5" spans="1:9" x14ac:dyDescent="0.25">
      <c r="A5" s="50"/>
      <c r="B5" s="52" t="s">
        <v>566</v>
      </c>
      <c r="C5" s="52" t="s">
        <v>567</v>
      </c>
      <c r="D5" s="71"/>
      <c r="E5" s="46"/>
      <c r="F5" s="78" t="s">
        <v>520</v>
      </c>
      <c r="G5" s="70"/>
      <c r="H5" s="70"/>
      <c r="I5" s="50"/>
    </row>
    <row r="6" spans="1:9" x14ac:dyDescent="0.25">
      <c r="A6" s="2" t="s">
        <v>539</v>
      </c>
      <c r="B6" t="str">
        <f>"Snh_"&amp;$A6&amp;"_"&amp;B$5</f>
        <v>Snh_InAkP_UY</v>
      </c>
      <c r="C6" s="50" t="str">
        <f>"Snh_"&amp;$A6&amp;"_"&amp;C$5</f>
        <v>Snh_InAkP_GY</v>
      </c>
      <c r="D6" s="46" t="s">
        <v>0</v>
      </c>
      <c r="E6" s="4"/>
      <c r="F6" s="28" t="s">
        <v>518</v>
      </c>
      <c r="G6" s="126">
        <v>55945107</v>
      </c>
      <c r="H6" s="126">
        <v>2869973</v>
      </c>
    </row>
    <row r="7" spans="1:9" x14ac:dyDescent="0.25">
      <c r="A7" s="2"/>
      <c r="B7" s="50"/>
      <c r="C7" s="50"/>
      <c r="D7" s="46"/>
      <c r="E7" s="4"/>
      <c r="F7" s="78" t="s">
        <v>521</v>
      </c>
      <c r="G7" s="6"/>
      <c r="H7" s="6"/>
    </row>
    <row r="8" spans="1:9" x14ac:dyDescent="0.25">
      <c r="A8" s="2" t="s">
        <v>540</v>
      </c>
      <c r="B8" s="50" t="str">
        <f t="shared" ref="B8:C15" si="0">"Snh_"&amp;$A8&amp;"_"&amp;B$5</f>
        <v>Snh_InVkr_UY</v>
      </c>
      <c r="C8" s="50" t="str">
        <f t="shared" si="0"/>
        <v>Snh_InVkr_GY</v>
      </c>
      <c r="D8" s="46"/>
      <c r="E8" s="4" t="s">
        <v>829</v>
      </c>
      <c r="F8" s="28" t="s">
        <v>330</v>
      </c>
      <c r="G8" s="126">
        <v>19128</v>
      </c>
      <c r="H8" s="126">
        <v>5717</v>
      </c>
    </row>
    <row r="9" spans="1:9" x14ac:dyDescent="0.25">
      <c r="A9" s="2" t="s">
        <v>541</v>
      </c>
      <c r="B9" s="50" t="str">
        <f t="shared" si="0"/>
        <v>Snh_InNh_UY</v>
      </c>
      <c r="C9" s="50" t="str">
        <f t="shared" si="0"/>
        <v>Snh_InNh_GY</v>
      </c>
      <c r="D9" s="46"/>
      <c r="E9" s="46" t="s">
        <v>830</v>
      </c>
      <c r="F9" s="28" t="s">
        <v>527</v>
      </c>
      <c r="G9" s="126">
        <v>12103420</v>
      </c>
      <c r="H9" s="126">
        <v>1355605</v>
      </c>
    </row>
    <row r="10" spans="1:9" ht="25.5" x14ac:dyDescent="0.25">
      <c r="A10" s="2" t="s">
        <v>542</v>
      </c>
      <c r="B10" s="50" t="str">
        <f t="shared" si="0"/>
        <v>Snh_InT_UY</v>
      </c>
      <c r="C10" s="50" t="str">
        <f t="shared" si="0"/>
        <v>Snh_InT_GY</v>
      </c>
      <c r="D10" s="46"/>
      <c r="E10" s="46" t="s">
        <v>831</v>
      </c>
      <c r="F10" s="28" t="s">
        <v>530</v>
      </c>
      <c r="G10" s="126">
        <v>8923338</v>
      </c>
      <c r="H10" s="126">
        <v>1189156</v>
      </c>
    </row>
    <row r="11" spans="1:9" x14ac:dyDescent="0.25">
      <c r="A11" s="2" t="s">
        <v>543</v>
      </c>
      <c r="B11" s="50" t="str">
        <f t="shared" si="0"/>
        <v>Snh_InX_UY</v>
      </c>
      <c r="C11" s="50" t="str">
        <f t="shared" si="0"/>
        <v>Snh_InX_GY</v>
      </c>
      <c r="D11" s="46"/>
      <c r="E11" s="46" t="s">
        <v>832</v>
      </c>
      <c r="F11" s="28" t="s">
        <v>522</v>
      </c>
      <c r="G11" s="126">
        <v>168926</v>
      </c>
      <c r="H11" s="126">
        <v>-189101</v>
      </c>
    </row>
    <row r="12" spans="1:9" x14ac:dyDescent="0.25">
      <c r="A12" s="2" t="s">
        <v>544</v>
      </c>
      <c r="B12" s="50" t="str">
        <f t="shared" si="0"/>
        <v>Snh_InVre_UY</v>
      </c>
      <c r="C12" s="50" t="str">
        <f t="shared" si="0"/>
        <v>Snh_InVre_GY</v>
      </c>
      <c r="D12" s="46"/>
      <c r="E12" s="46" t="s">
        <v>833</v>
      </c>
      <c r="F12" s="28" t="s">
        <v>523</v>
      </c>
      <c r="G12" s="126">
        <v>1698</v>
      </c>
      <c r="H12" s="126">
        <v>0</v>
      </c>
    </row>
    <row r="13" spans="1:9" x14ac:dyDescent="0.25">
      <c r="A13" s="2" t="s">
        <v>546</v>
      </c>
      <c r="B13" s="50" t="str">
        <f t="shared" si="0"/>
        <v>Snh_InEt_UY</v>
      </c>
      <c r="C13" s="50" t="str">
        <f t="shared" si="0"/>
        <v>Snh_InEt_GY</v>
      </c>
      <c r="D13" s="46"/>
      <c r="E13" s="46" t="s">
        <v>834</v>
      </c>
      <c r="F13" s="28" t="s">
        <v>524</v>
      </c>
      <c r="G13" s="126">
        <v>10726062</v>
      </c>
      <c r="H13" s="126">
        <v>107258</v>
      </c>
    </row>
    <row r="14" spans="1:9" ht="25.5" x14ac:dyDescent="0.25">
      <c r="A14" s="2" t="s">
        <v>545</v>
      </c>
      <c r="B14" s="50" t="str">
        <f t="shared" si="0"/>
        <v>Snh_InAkU_UY</v>
      </c>
      <c r="C14" s="50" t="str">
        <f t="shared" si="0"/>
        <v>Snh_InAkU_GY</v>
      </c>
      <c r="D14" s="46" t="s">
        <v>1</v>
      </c>
      <c r="E14" s="4"/>
      <c r="F14" s="28" t="s">
        <v>971</v>
      </c>
      <c r="G14" s="126">
        <v>48588871</v>
      </c>
      <c r="H14" s="126">
        <v>2745781</v>
      </c>
    </row>
    <row r="15" spans="1:9" ht="25.5" x14ac:dyDescent="0.25">
      <c r="A15" s="2" t="s">
        <v>547</v>
      </c>
      <c r="B15" s="50" t="str">
        <f t="shared" si="0"/>
        <v>Snh_InSu_UY</v>
      </c>
      <c r="C15" s="50" t="str">
        <f t="shared" si="0"/>
        <v>Snh_InSu_GY</v>
      </c>
      <c r="D15" s="46" t="s">
        <v>2</v>
      </c>
      <c r="E15" s="4"/>
      <c r="F15" s="28" t="s">
        <v>525</v>
      </c>
      <c r="G15" s="126">
        <v>92283587</v>
      </c>
      <c r="H15" s="126">
        <v>8296351</v>
      </c>
    </row>
    <row r="16" spans="1:9" x14ac:dyDescent="0.25">
      <c r="A16" s="2"/>
      <c r="B16" s="50"/>
      <c r="C16" s="50"/>
      <c r="D16" s="46"/>
      <c r="E16" s="4"/>
      <c r="F16" s="28"/>
      <c r="G16" s="6"/>
      <c r="H16" s="6"/>
    </row>
    <row r="17" spans="1:8" x14ac:dyDescent="0.25">
      <c r="A17" s="2"/>
      <c r="B17" s="50"/>
      <c r="C17" s="50"/>
      <c r="D17" s="46"/>
      <c r="E17" s="4"/>
      <c r="F17" s="78" t="s">
        <v>526</v>
      </c>
      <c r="G17" s="6"/>
      <c r="H17" s="6"/>
    </row>
    <row r="18" spans="1:8" x14ac:dyDescent="0.25">
      <c r="A18" s="2" t="s">
        <v>548</v>
      </c>
      <c r="B18" s="50" t="str">
        <f>"Snh_"&amp;$A18&amp;"_"&amp;B$5</f>
        <v>Snh_GrAkP_UY</v>
      </c>
      <c r="C18" s="50" t="str">
        <f>"Snh_"&amp;$A18&amp;"_"&amp;C$5</f>
        <v>Snh_GrAkP_GY</v>
      </c>
      <c r="D18" s="46" t="s">
        <v>0</v>
      </c>
      <c r="E18" s="4"/>
      <c r="F18" s="28" t="s">
        <v>518</v>
      </c>
      <c r="G18" s="126">
        <v>7651041</v>
      </c>
      <c r="H18" s="126">
        <v>641589</v>
      </c>
    </row>
    <row r="19" spans="1:8" x14ac:dyDescent="0.25">
      <c r="A19" s="2"/>
      <c r="B19" s="50"/>
      <c r="C19" s="50"/>
      <c r="D19" s="46"/>
      <c r="E19" s="4"/>
      <c r="F19" s="78" t="s">
        <v>521</v>
      </c>
      <c r="G19" s="6"/>
      <c r="H19" s="6"/>
    </row>
    <row r="20" spans="1:8" x14ac:dyDescent="0.25">
      <c r="A20" s="2" t="s">
        <v>549</v>
      </c>
      <c r="B20" s="50" t="str">
        <f t="shared" ref="B20:C25" si="1">"Snh_"&amp;$A20&amp;"_"&amp;B$5</f>
        <v>Snh_GrVkr_UY</v>
      </c>
      <c r="C20" s="50" t="str">
        <f t="shared" si="1"/>
        <v>Snh_GrVkr_GY</v>
      </c>
      <c r="D20" s="46"/>
      <c r="E20" s="4" t="s">
        <v>829</v>
      </c>
      <c r="F20" s="28" t="s">
        <v>330</v>
      </c>
      <c r="G20" s="126">
        <v>24860</v>
      </c>
      <c r="H20" s="126">
        <v>155</v>
      </c>
    </row>
    <row r="21" spans="1:8" x14ac:dyDescent="0.25">
      <c r="A21" s="2" t="s">
        <v>550</v>
      </c>
      <c r="B21" s="50" t="str">
        <f t="shared" si="1"/>
        <v>Snh_GrNh_UY</v>
      </c>
      <c r="C21" s="50" t="str">
        <f t="shared" si="1"/>
        <v>Snh_GrNh_GY</v>
      </c>
      <c r="D21" s="46"/>
      <c r="E21" s="46" t="s">
        <v>830</v>
      </c>
      <c r="F21" s="28" t="s">
        <v>527</v>
      </c>
      <c r="G21" s="126">
        <v>2042446</v>
      </c>
      <c r="H21" s="126">
        <v>321554</v>
      </c>
    </row>
    <row r="22" spans="1:8" ht="25.5" x14ac:dyDescent="0.25">
      <c r="A22" s="2" t="s">
        <v>551</v>
      </c>
      <c r="B22" s="50" t="str">
        <f t="shared" si="1"/>
        <v>Snh_GrT_UY</v>
      </c>
      <c r="C22" s="50" t="str">
        <f t="shared" si="1"/>
        <v>Snh_GrT_GY</v>
      </c>
      <c r="D22" s="46"/>
      <c r="E22" s="46" t="s">
        <v>831</v>
      </c>
      <c r="F22" s="28" t="s">
        <v>528</v>
      </c>
      <c r="G22" s="126">
        <v>1839631</v>
      </c>
      <c r="H22" s="126">
        <v>499965</v>
      </c>
    </row>
    <row r="23" spans="1:8" x14ac:dyDescent="0.25">
      <c r="A23" s="2" t="s">
        <v>552</v>
      </c>
      <c r="B23" s="50" t="str">
        <f t="shared" si="1"/>
        <v>Snh_GrX_UY</v>
      </c>
      <c r="C23" s="50" t="str">
        <f t="shared" si="1"/>
        <v>Snh_GrX_GY</v>
      </c>
      <c r="D23" s="46"/>
      <c r="E23" s="46" t="s">
        <v>832</v>
      </c>
      <c r="F23" s="28" t="s">
        <v>522</v>
      </c>
      <c r="G23" s="126">
        <v>-80738</v>
      </c>
      <c r="H23" s="126">
        <v>121919</v>
      </c>
    </row>
    <row r="24" spans="1:8" x14ac:dyDescent="0.25">
      <c r="A24" s="2" t="s">
        <v>553</v>
      </c>
      <c r="B24" s="50" t="str">
        <f t="shared" si="1"/>
        <v>Snh_GrAkU_UY</v>
      </c>
      <c r="C24" s="50" t="str">
        <f t="shared" si="1"/>
        <v>Snh_GrAkU_GY</v>
      </c>
      <c r="D24" s="46" t="s">
        <v>1</v>
      </c>
      <c r="E24" s="4"/>
      <c r="F24" s="28" t="s">
        <v>972</v>
      </c>
      <c r="G24" s="126">
        <v>7797981</v>
      </c>
      <c r="H24" s="126">
        <v>585252</v>
      </c>
    </row>
    <row r="25" spans="1:8" ht="25.5" x14ac:dyDescent="0.25">
      <c r="A25" s="2" t="s">
        <v>554</v>
      </c>
      <c r="B25" s="50" t="str">
        <f t="shared" si="1"/>
        <v>Snh_GrSu_UY</v>
      </c>
      <c r="C25" s="50" t="str">
        <f t="shared" si="1"/>
        <v>Snh_GrSu_GY</v>
      </c>
      <c r="D25" s="46" t="s">
        <v>2</v>
      </c>
      <c r="E25" s="4"/>
      <c r="F25" s="28" t="s">
        <v>529</v>
      </c>
      <c r="G25" s="126">
        <v>383349381</v>
      </c>
      <c r="H25" s="126">
        <v>24851917</v>
      </c>
    </row>
    <row r="26" spans="1:8" x14ac:dyDescent="0.25">
      <c r="A26" s="2"/>
      <c r="B26" s="50"/>
      <c r="C26" s="50"/>
      <c r="D26" s="46"/>
      <c r="E26" s="4"/>
      <c r="F26" s="28"/>
      <c r="G26" s="6"/>
      <c r="H26" s="6"/>
    </row>
    <row r="27" spans="1:8" ht="25.5" x14ac:dyDescent="0.25">
      <c r="A27" s="2"/>
      <c r="B27" s="50"/>
      <c r="C27" s="50"/>
      <c r="D27" s="46"/>
      <c r="E27" s="4"/>
      <c r="F27" s="78" t="s">
        <v>531</v>
      </c>
      <c r="G27" s="6"/>
      <c r="H27" s="6"/>
    </row>
    <row r="28" spans="1:8" x14ac:dyDescent="0.25">
      <c r="A28" s="2" t="s">
        <v>555</v>
      </c>
      <c r="B28" s="50" t="str">
        <f t="shared" ref="B28:C37" si="2">"Snh_"&amp;$A28&amp;"_"&amp;B$5</f>
        <v>Snh_KrAkP_UY</v>
      </c>
      <c r="C28" s="50" t="str">
        <f t="shared" si="2"/>
        <v>Snh_KrAkP_GY</v>
      </c>
      <c r="D28" s="46" t="s">
        <v>0</v>
      </c>
      <c r="E28" s="4"/>
      <c r="F28" s="28" t="s">
        <v>532</v>
      </c>
      <c r="G28" s="126">
        <v>108288</v>
      </c>
      <c r="H28" s="126">
        <v>25197</v>
      </c>
    </row>
    <row r="29" spans="1:8" x14ac:dyDescent="0.25">
      <c r="A29" s="2"/>
      <c r="B29" s="50" t="str">
        <f t="shared" si="2"/>
        <v>Snh__UY</v>
      </c>
      <c r="C29" s="50" t="str">
        <f t="shared" si="2"/>
        <v>Snh__GY</v>
      </c>
      <c r="D29" s="46"/>
      <c r="E29" s="4"/>
      <c r="F29" s="78" t="s">
        <v>521</v>
      </c>
      <c r="G29" s="6"/>
      <c r="H29" s="6"/>
    </row>
    <row r="30" spans="1:8" x14ac:dyDescent="0.25">
      <c r="A30" s="2" t="s">
        <v>556</v>
      </c>
      <c r="B30" s="50" t="str">
        <f t="shared" si="2"/>
        <v>Snh_KrVkr_UY</v>
      </c>
      <c r="C30" s="50" t="str">
        <f t="shared" si="2"/>
        <v>Snh_KrVkr_GY</v>
      </c>
      <c r="D30" s="46"/>
      <c r="E30" s="4" t="s">
        <v>829</v>
      </c>
      <c r="F30" s="28" t="s">
        <v>330</v>
      </c>
      <c r="G30" s="126">
        <v>131</v>
      </c>
      <c r="H30" s="126">
        <v>0</v>
      </c>
    </row>
    <row r="31" spans="1:8" x14ac:dyDescent="0.25">
      <c r="A31" s="2" t="s">
        <v>557</v>
      </c>
      <c r="B31" s="50" t="str">
        <f t="shared" si="2"/>
        <v>Snh_KrNh_UY</v>
      </c>
      <c r="C31" s="50" t="str">
        <f t="shared" si="2"/>
        <v>Snh_KrNh_GY</v>
      </c>
      <c r="D31" s="46"/>
      <c r="E31" s="46" t="s">
        <v>830</v>
      </c>
      <c r="F31" s="28" t="s">
        <v>527</v>
      </c>
      <c r="G31" s="126">
        <v>28180</v>
      </c>
      <c r="H31" s="126">
        <v>23731</v>
      </c>
    </row>
    <row r="32" spans="1:8" ht="25.5" x14ac:dyDescent="0.25">
      <c r="A32" s="2" t="s">
        <v>558</v>
      </c>
      <c r="B32" s="50" t="str">
        <f t="shared" si="2"/>
        <v>Snh_KrT_UY</v>
      </c>
      <c r="C32" s="50" t="str">
        <f t="shared" si="2"/>
        <v>Snh_KrT_GY</v>
      </c>
      <c r="D32" s="46"/>
      <c r="E32" s="46" t="s">
        <v>831</v>
      </c>
      <c r="F32" s="28" t="s">
        <v>537</v>
      </c>
      <c r="G32" s="126">
        <v>12385</v>
      </c>
      <c r="H32" s="126">
        <v>22264</v>
      </c>
    </row>
    <row r="33" spans="1:8" x14ac:dyDescent="0.25">
      <c r="A33" s="2" t="s">
        <v>559</v>
      </c>
      <c r="B33" s="50" t="str">
        <f t="shared" si="2"/>
        <v>Snh_KrX_UY</v>
      </c>
      <c r="C33" s="50" t="str">
        <f t="shared" si="2"/>
        <v>Snh_KrX_GY</v>
      </c>
      <c r="D33" s="46"/>
      <c r="E33" s="46" t="s">
        <v>832</v>
      </c>
      <c r="F33" s="28" t="s">
        <v>522</v>
      </c>
      <c r="G33" s="126">
        <v>20395</v>
      </c>
      <c r="H33" s="126">
        <v>-300</v>
      </c>
    </row>
    <row r="34" spans="1:8" x14ac:dyDescent="0.25">
      <c r="A34" s="2" t="s">
        <v>560</v>
      </c>
      <c r="B34" s="50" t="str">
        <f t="shared" si="2"/>
        <v>Snh_KrVre_UY</v>
      </c>
      <c r="C34" s="50" t="str">
        <f t="shared" si="2"/>
        <v>Snh_KrVre_GY</v>
      </c>
      <c r="D34" s="46"/>
      <c r="E34" s="46" t="s">
        <v>833</v>
      </c>
      <c r="F34" s="28" t="s">
        <v>523</v>
      </c>
      <c r="G34" s="126">
        <v>5291</v>
      </c>
      <c r="H34" s="126">
        <v>0</v>
      </c>
    </row>
    <row r="35" spans="1:8" x14ac:dyDescent="0.25">
      <c r="A35" s="2" t="s">
        <v>561</v>
      </c>
      <c r="B35" s="50" t="str">
        <f t="shared" si="2"/>
        <v>Snh_KrEt_UY</v>
      </c>
      <c r="C35" s="50" t="str">
        <f t="shared" si="2"/>
        <v>Snh_KrEt_GY</v>
      </c>
      <c r="D35" s="46"/>
      <c r="E35" s="46" t="s">
        <v>834</v>
      </c>
      <c r="F35" s="28" t="s">
        <v>533</v>
      </c>
      <c r="G35" s="126">
        <v>345</v>
      </c>
      <c r="H35" s="126">
        <v>0</v>
      </c>
    </row>
    <row r="36" spans="1:8" x14ac:dyDescent="0.25">
      <c r="A36" s="2" t="s">
        <v>562</v>
      </c>
      <c r="B36" s="50" t="str">
        <f t="shared" si="2"/>
        <v>Snh_KrAkU_UY</v>
      </c>
      <c r="C36" s="50" t="str">
        <f t="shared" si="2"/>
        <v>Snh_KrAkU_GY</v>
      </c>
      <c r="D36" s="46" t="s">
        <v>1</v>
      </c>
      <c r="E36" s="4"/>
      <c r="F36" s="28" t="s">
        <v>973</v>
      </c>
      <c r="G36" s="126">
        <v>149555</v>
      </c>
      <c r="H36" s="126">
        <v>26365</v>
      </c>
    </row>
    <row r="37" spans="1:8" ht="25.5" x14ac:dyDescent="0.25">
      <c r="A37" s="2" t="s">
        <v>563</v>
      </c>
      <c r="B37" s="50" t="str">
        <f t="shared" si="2"/>
        <v>Snh_KrSu_UY</v>
      </c>
      <c r="C37" s="50" t="str">
        <f t="shared" si="2"/>
        <v>Snh_KrSu_GY</v>
      </c>
      <c r="D37" s="46" t="s">
        <v>2</v>
      </c>
      <c r="E37" s="4"/>
      <c r="F37" s="28" t="s">
        <v>538</v>
      </c>
      <c r="G37" s="126">
        <v>134816</v>
      </c>
      <c r="H37" s="126">
        <v>714620</v>
      </c>
    </row>
    <row r="38" spans="1:8" x14ac:dyDescent="0.25">
      <c r="A38" s="2"/>
      <c r="B38" s="50"/>
      <c r="C38" s="50"/>
      <c r="D38" s="46"/>
      <c r="E38" s="4"/>
      <c r="F38" s="28"/>
      <c r="G38" s="6"/>
      <c r="H38" s="6"/>
    </row>
    <row r="39" spans="1:8" x14ac:dyDescent="0.25">
      <c r="A39" s="2"/>
      <c r="B39" s="50"/>
      <c r="C39" s="50"/>
      <c r="D39" s="46"/>
      <c r="E39" s="4"/>
      <c r="F39" s="78" t="s">
        <v>534</v>
      </c>
      <c r="G39" s="6"/>
      <c r="H39" s="6"/>
    </row>
    <row r="40" spans="1:8" x14ac:dyDescent="0.25">
      <c r="A40" s="2" t="s">
        <v>564</v>
      </c>
      <c r="B40" s="50" t="str">
        <f>"Snh_"&amp;$A40&amp;"_"&amp;B$5</f>
        <v>Snh_EtIn_UY</v>
      </c>
      <c r="C40" s="50" t="str">
        <f>"Snh_"&amp;$A40&amp;"_"&amp;C$5</f>
        <v>Snh_EtIn_GY</v>
      </c>
      <c r="D40" s="46" t="s">
        <v>0</v>
      </c>
      <c r="E40" s="4"/>
      <c r="F40" s="28" t="s">
        <v>535</v>
      </c>
      <c r="G40" s="126">
        <v>2212793</v>
      </c>
      <c r="H40" s="126">
        <v>1592</v>
      </c>
    </row>
    <row r="41" spans="1:8" x14ac:dyDescent="0.25">
      <c r="A41" s="2" t="s">
        <v>565</v>
      </c>
      <c r="B41" s="50" t="str">
        <f>"Snh_"&amp;$A41&amp;"_"&amp;B$5</f>
        <v>Snh_EtAfF_UY</v>
      </c>
      <c r="C41" s="50" t="str">
        <f>"Snh_"&amp;$A41&amp;"_"&amp;C$5</f>
        <v>Snh_EtAfF_GY</v>
      </c>
      <c r="D41" s="46" t="s">
        <v>1</v>
      </c>
      <c r="E41" s="4"/>
      <c r="F41" s="28" t="s">
        <v>536</v>
      </c>
      <c r="G41" s="126">
        <v>2551537</v>
      </c>
      <c r="H41" s="126">
        <v>463</v>
      </c>
    </row>
    <row r="42" spans="1:8" x14ac:dyDescent="0.25"/>
    <row r="43" spans="1:8" hidden="1" x14ac:dyDescent="0.25"/>
  </sheetData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1"/>
  <sheetViews>
    <sheetView showGridLines="0" topLeftCell="G1" zoomScaleNormal="100" workbookViewId="0">
      <selection activeCell="G1" sqref="G1:I1"/>
    </sheetView>
  </sheetViews>
  <sheetFormatPr defaultColWidth="0" defaultRowHeight="15" zeroHeight="1" x14ac:dyDescent="0.25"/>
  <cols>
    <col min="1" max="1" width="10.28515625" hidden="1" customWidth="1"/>
    <col min="2" max="2" width="9" hidden="1" customWidth="1"/>
    <col min="3" max="3" width="7.140625" hidden="1" customWidth="1"/>
    <col min="4" max="4" width="8.28515625" hidden="1" customWidth="1"/>
    <col min="5" max="5" width="12.5703125" hidden="1" customWidth="1"/>
    <col min="6" max="6" width="15.85546875" style="30" hidden="1" customWidth="1"/>
    <col min="7" max="7" width="4.85546875" style="30" bestFit="1" customWidth="1"/>
    <col min="8" max="8" width="5.140625" style="50" bestFit="1" customWidth="1"/>
    <col min="9" max="9" width="44.42578125" bestFit="1" customWidth="1"/>
    <col min="10" max="10" width="17.42578125" customWidth="1"/>
    <col min="11" max="11" width="17.7109375" style="35" customWidth="1"/>
    <col min="12" max="12" width="15.140625" customWidth="1"/>
    <col min="13" max="13" width="16.7109375" customWidth="1"/>
    <col min="14" max="14" width="16.42578125" customWidth="1"/>
    <col min="15" max="15" width="9.140625" customWidth="1"/>
    <col min="16" max="16384" width="9.140625" hidden="1"/>
  </cols>
  <sheetData>
    <row r="1" spans="1:14" x14ac:dyDescent="0.25">
      <c r="G1" s="200" t="s">
        <v>1277</v>
      </c>
      <c r="H1" s="200"/>
      <c r="I1" s="200"/>
    </row>
    <row r="2" spans="1:14" x14ac:dyDescent="0.25"/>
    <row r="3" spans="1:14" ht="46.5" customHeight="1" x14ac:dyDescent="0.25">
      <c r="G3" s="216" t="s">
        <v>1252</v>
      </c>
      <c r="H3" s="217"/>
      <c r="I3" s="217"/>
      <c r="J3" s="217"/>
      <c r="K3" s="217"/>
      <c r="L3" s="217"/>
      <c r="M3" s="217"/>
      <c r="N3" s="217"/>
    </row>
    <row r="4" spans="1:14" ht="89.25" x14ac:dyDescent="0.25">
      <c r="A4" s="39" t="s">
        <v>31</v>
      </c>
      <c r="B4" s="52" t="s">
        <v>841</v>
      </c>
      <c r="C4" s="52" t="s">
        <v>842</v>
      </c>
      <c r="D4" s="52" t="s">
        <v>843</v>
      </c>
      <c r="E4" s="52" t="s">
        <v>707</v>
      </c>
      <c r="F4" s="52" t="s">
        <v>688</v>
      </c>
      <c r="G4" s="4"/>
      <c r="H4" s="4"/>
      <c r="I4" s="7"/>
      <c r="J4" s="32" t="s">
        <v>974</v>
      </c>
      <c r="K4" s="34" t="s">
        <v>975</v>
      </c>
      <c r="L4" s="38" t="s">
        <v>976</v>
      </c>
      <c r="M4" s="76" t="s">
        <v>977</v>
      </c>
      <c r="N4" s="76" t="s">
        <v>687</v>
      </c>
    </row>
    <row r="5" spans="1:14" x14ac:dyDescent="0.25">
      <c r="A5" s="36" t="s">
        <v>599</v>
      </c>
      <c r="B5" s="50" t="str">
        <f>"UnSb_"&amp;$A5&amp;"_"&amp;B$4</f>
        <v>UnSb_Off_UG</v>
      </c>
      <c r="C5" s="50" t="str">
        <f t="shared" ref="C5:E5" si="0">"UnSb_"&amp;$A5&amp;"_"&amp;C$4</f>
        <v>UnSb_Off_INH</v>
      </c>
      <c r="D5" s="50" t="str">
        <f t="shared" si="0"/>
        <v>UnSb_Off_GNH</v>
      </c>
      <c r="E5" s="50" t="str">
        <f t="shared" si="0"/>
        <v>UnSb_Off_Ynh</v>
      </c>
      <c r="F5" s="50" t="str">
        <f>"SnhB_"&amp;$A5&amp;"_"&amp;F$4</f>
        <v>SnhB_Off_EtP</v>
      </c>
      <c r="G5" s="7" t="s">
        <v>0</v>
      </c>
      <c r="H5" s="4"/>
      <c r="I5" s="7" t="s">
        <v>686</v>
      </c>
      <c r="J5" s="126">
        <v>115438456</v>
      </c>
      <c r="K5" s="126">
        <v>14476</v>
      </c>
      <c r="L5" s="126">
        <v>5835</v>
      </c>
      <c r="M5" s="126">
        <v>-35</v>
      </c>
      <c r="N5" s="126">
        <v>7</v>
      </c>
    </row>
    <row r="6" spans="1:14" x14ac:dyDescent="0.25">
      <c r="A6" s="51"/>
      <c r="B6" s="50"/>
      <c r="C6" s="50"/>
      <c r="D6" s="50"/>
      <c r="E6" s="50"/>
      <c r="F6" s="50"/>
      <c r="G6" s="7" t="s">
        <v>1</v>
      </c>
      <c r="H6" s="4"/>
      <c r="I6" s="7" t="s">
        <v>582</v>
      </c>
      <c r="J6" s="31"/>
      <c r="K6" s="33"/>
      <c r="L6" s="37"/>
      <c r="M6" s="42"/>
      <c r="N6" s="109"/>
    </row>
    <row r="7" spans="1:14" x14ac:dyDescent="0.25">
      <c r="A7" s="36" t="s">
        <v>690</v>
      </c>
      <c r="B7" s="50" t="str">
        <f t="shared" ref="B7:E9" si="1">"UnSb_"&amp;$A7&amp;"_"&amp;B$4</f>
        <v>UnSb_Land_UG</v>
      </c>
      <c r="C7" s="50" t="str">
        <f t="shared" si="1"/>
        <v>UnSb_Land_INH</v>
      </c>
      <c r="D7" s="50" t="str">
        <f t="shared" si="1"/>
        <v>UnSb_Land_GNH</v>
      </c>
      <c r="E7" s="50" t="str">
        <f t="shared" si="1"/>
        <v>UnSb_Land_Ynh</v>
      </c>
      <c r="F7" s="120" t="str">
        <f t="shared" ref="F7:F9" si="2">"SnhB_"&amp;$A7&amp;"_"&amp;F$4</f>
        <v>SnhB_Land_EtP</v>
      </c>
      <c r="G7" s="4"/>
      <c r="H7" s="46" t="s">
        <v>668</v>
      </c>
      <c r="I7" s="46" t="s">
        <v>689</v>
      </c>
      <c r="J7" s="126">
        <v>91347946</v>
      </c>
      <c r="K7" s="126">
        <v>12488459</v>
      </c>
      <c r="L7" s="126">
        <v>2130441</v>
      </c>
      <c r="M7" s="126">
        <v>2698797</v>
      </c>
      <c r="N7" s="126">
        <v>3482904</v>
      </c>
    </row>
    <row r="8" spans="1:14" x14ac:dyDescent="0.25">
      <c r="A8" s="36" t="s">
        <v>691</v>
      </c>
      <c r="B8" s="50" t="str">
        <f t="shared" si="1"/>
        <v>UnSb_Indu_UG</v>
      </c>
      <c r="C8" s="50" t="str">
        <f t="shared" si="1"/>
        <v>UnSb_Indu_INH</v>
      </c>
      <c r="D8" s="50" t="str">
        <f t="shared" si="1"/>
        <v>UnSb_Indu_GNH</v>
      </c>
      <c r="E8" s="50" t="str">
        <f t="shared" si="1"/>
        <v>UnSb_Indu_Ynh</v>
      </c>
      <c r="F8" s="120" t="str">
        <f t="shared" si="2"/>
        <v>SnhB_Indu_EtP</v>
      </c>
      <c r="G8" s="4"/>
      <c r="H8" s="46" t="s">
        <v>669</v>
      </c>
      <c r="I8" s="46" t="s">
        <v>699</v>
      </c>
      <c r="J8" s="126">
        <v>143762694</v>
      </c>
      <c r="K8" s="126">
        <v>2318586</v>
      </c>
      <c r="L8" s="126">
        <v>383154</v>
      </c>
      <c r="M8" s="126">
        <v>-309754</v>
      </c>
      <c r="N8" s="126">
        <v>419388</v>
      </c>
    </row>
    <row r="9" spans="1:14" x14ac:dyDescent="0.25">
      <c r="A9" s="36" t="s">
        <v>692</v>
      </c>
      <c r="B9" s="50" t="str">
        <f t="shared" si="1"/>
        <v>UnSb_Nrg_UG</v>
      </c>
      <c r="C9" s="50" t="str">
        <f t="shared" si="1"/>
        <v>UnSb_Nrg_INH</v>
      </c>
      <c r="D9" s="50" t="str">
        <f t="shared" si="1"/>
        <v>UnSb_Nrg_GNH</v>
      </c>
      <c r="E9" s="50" t="str">
        <f t="shared" si="1"/>
        <v>UnSb_Nrg_Ynh</v>
      </c>
      <c r="F9" s="120" t="str">
        <f t="shared" si="2"/>
        <v>SnhB_Nrg_EtP</v>
      </c>
      <c r="G9" s="4"/>
      <c r="H9" s="46" t="s">
        <v>670</v>
      </c>
      <c r="I9" s="46" t="s">
        <v>678</v>
      </c>
      <c r="J9" s="126">
        <v>37146296</v>
      </c>
      <c r="K9" s="126">
        <v>713931</v>
      </c>
      <c r="L9" s="126">
        <v>50080</v>
      </c>
      <c r="M9" s="126">
        <v>86641</v>
      </c>
      <c r="N9" s="126">
        <v>141652</v>
      </c>
    </row>
    <row r="10" spans="1:14" x14ac:dyDescent="0.25">
      <c r="A10" s="51" t="s">
        <v>703</v>
      </c>
      <c r="B10" s="120" t="str">
        <f t="shared" ref="B10:E11" si="3">"UnSb_"&amp;$A10&amp;"_"&amp;B$4</f>
        <v>UnSb_BATot_UG</v>
      </c>
      <c r="C10" s="120" t="str">
        <f t="shared" si="3"/>
        <v>UnSb_BATot_INH</v>
      </c>
      <c r="D10" s="120" t="str">
        <f t="shared" si="3"/>
        <v>UnSb_BATot_GNH</v>
      </c>
      <c r="E10" s="120" t="str">
        <f t="shared" si="3"/>
        <v>UnSb_BATot_Ynh</v>
      </c>
      <c r="F10" s="153" t="str">
        <f>"SnhB_BA_"&amp;F$4</f>
        <v>SnhB_BA_EtP</v>
      </c>
      <c r="G10" s="4"/>
      <c r="H10" s="46" t="s">
        <v>671</v>
      </c>
      <c r="I10" s="46" t="s">
        <v>679</v>
      </c>
      <c r="J10" s="126">
        <v>41634627</v>
      </c>
      <c r="K10" s="126">
        <v>2219460</v>
      </c>
      <c r="L10" s="126">
        <v>95738</v>
      </c>
      <c r="M10" s="126">
        <v>-96198</v>
      </c>
      <c r="N10" s="126">
        <v>533882</v>
      </c>
    </row>
    <row r="11" spans="1:14" x14ac:dyDescent="0.25">
      <c r="A11" s="36" t="s">
        <v>693</v>
      </c>
      <c r="B11" s="50" t="str">
        <f t="shared" si="3"/>
        <v>UnSb_Hnd_UG</v>
      </c>
      <c r="C11" s="50" t="str">
        <f t="shared" si="3"/>
        <v>UnSb_Hnd_INH</v>
      </c>
      <c r="D11" s="50" t="str">
        <f t="shared" si="3"/>
        <v>UnSb_Hnd_GNH</v>
      </c>
      <c r="E11" s="50" t="str">
        <f t="shared" si="3"/>
        <v>UnSb_Hnd_Ynh</v>
      </c>
      <c r="F11" s="120" t="str">
        <f t="shared" ref="F11" si="4">"SnhB_"&amp;$A11&amp;"_"&amp;F$4</f>
        <v>SnhB_Hnd_EtP</v>
      </c>
      <c r="G11" s="4"/>
      <c r="H11" s="46" t="s">
        <v>672</v>
      </c>
      <c r="I11" s="46" t="s">
        <v>680</v>
      </c>
      <c r="J11" s="126">
        <v>108401451</v>
      </c>
      <c r="K11" s="126">
        <v>2931185</v>
      </c>
      <c r="L11" s="126">
        <v>196155</v>
      </c>
      <c r="M11" s="126">
        <v>17584</v>
      </c>
      <c r="N11" s="126">
        <v>616901</v>
      </c>
    </row>
    <row r="12" spans="1:14" x14ac:dyDescent="0.25">
      <c r="A12" s="51" t="s">
        <v>704</v>
      </c>
      <c r="B12" s="120" t="str">
        <f t="shared" ref="B12:E14" si="5">"UnSb_"&amp;$A12&amp;"_"&amp;B$4</f>
        <v>UnSb_TransTot_UG</v>
      </c>
      <c r="C12" s="120" t="str">
        <f t="shared" si="5"/>
        <v>UnSb_TransTot_INH</v>
      </c>
      <c r="D12" s="120" t="str">
        <f t="shared" si="5"/>
        <v>UnSb_TransTot_GNH</v>
      </c>
      <c r="E12" s="120" t="str">
        <f t="shared" si="5"/>
        <v>UnSb_TransTot_Ynh</v>
      </c>
      <c r="F12" s="153" t="str">
        <f>"SnhB_Trans_"&amp;F$4</f>
        <v>SnhB_Trans_EtP</v>
      </c>
      <c r="G12" s="4"/>
      <c r="H12" s="46" t="s">
        <v>673</v>
      </c>
      <c r="I12" s="46" t="s">
        <v>681</v>
      </c>
      <c r="J12" s="126">
        <v>68166990</v>
      </c>
      <c r="K12" s="126">
        <v>2039762</v>
      </c>
      <c r="L12" s="126">
        <v>1279720</v>
      </c>
      <c r="M12" s="126">
        <v>1100975</v>
      </c>
      <c r="N12" s="126">
        <v>708511</v>
      </c>
    </row>
    <row r="13" spans="1:14" x14ac:dyDescent="0.25">
      <c r="A13" s="36" t="s">
        <v>694</v>
      </c>
      <c r="B13" s="50" t="str">
        <f t="shared" si="5"/>
        <v>UnSb_Info_UG</v>
      </c>
      <c r="C13" s="50" t="str">
        <f t="shared" si="5"/>
        <v>UnSb_Info_INH</v>
      </c>
      <c r="D13" s="50" t="str">
        <f t="shared" si="5"/>
        <v>UnSb_Info_GNH</v>
      </c>
      <c r="E13" s="50" t="str">
        <f t="shared" si="5"/>
        <v>UnSb_Info_Ynh</v>
      </c>
      <c r="F13" s="120" t="str">
        <f t="shared" ref="F13:F14" si="6">"SnhB_"&amp;$A13&amp;"_"&amp;F$4</f>
        <v>SnhB_Info_EtP</v>
      </c>
      <c r="G13" s="4"/>
      <c r="H13" s="46" t="s">
        <v>674</v>
      </c>
      <c r="I13" s="46" t="s">
        <v>682</v>
      </c>
      <c r="J13" s="126">
        <v>17578910</v>
      </c>
      <c r="K13" s="126">
        <v>344282</v>
      </c>
      <c r="L13" s="126">
        <v>21220</v>
      </c>
      <c r="M13" s="126">
        <v>48133</v>
      </c>
      <c r="N13" s="126">
        <v>28134</v>
      </c>
    </row>
    <row r="14" spans="1:14" x14ac:dyDescent="0.25">
      <c r="A14" s="36" t="s">
        <v>695</v>
      </c>
      <c r="B14" s="50" t="str">
        <f t="shared" si="5"/>
        <v>UnSb_Fin_UG</v>
      </c>
      <c r="C14" s="50" t="str">
        <f t="shared" si="5"/>
        <v>UnSb_Fin_INH</v>
      </c>
      <c r="D14" s="50" t="str">
        <f t="shared" si="5"/>
        <v>UnSb_Fin_GNH</v>
      </c>
      <c r="E14" s="50" t="str">
        <f t="shared" si="5"/>
        <v>UnSb_Fin_Ynh</v>
      </c>
      <c r="F14" s="120" t="str">
        <f t="shared" si="6"/>
        <v>SnhB_Fin_EtP</v>
      </c>
      <c r="G14" s="4"/>
      <c r="H14" s="46" t="s">
        <v>675</v>
      </c>
      <c r="I14" s="46" t="s">
        <v>700</v>
      </c>
      <c r="J14" s="126">
        <v>392669099</v>
      </c>
      <c r="K14" s="126">
        <v>3081232</v>
      </c>
      <c r="L14" s="126">
        <v>350738</v>
      </c>
      <c r="M14" s="126">
        <v>14632</v>
      </c>
      <c r="N14" s="126">
        <v>1107069</v>
      </c>
    </row>
    <row r="15" spans="1:14" x14ac:dyDescent="0.25">
      <c r="A15" s="51" t="s">
        <v>705</v>
      </c>
      <c r="B15" s="120" t="str">
        <f t="shared" ref="B15:E19" si="7">"UnSb_"&amp;$A15&amp;"_"&amp;B$4</f>
        <v>UnSb_FETot_UG</v>
      </c>
      <c r="C15" s="120" t="str">
        <f t="shared" si="7"/>
        <v>UnSb_FETot_INH</v>
      </c>
      <c r="D15" s="120" t="str">
        <f t="shared" si="7"/>
        <v>UnSb_FETot_GNH</v>
      </c>
      <c r="E15" s="120" t="str">
        <f t="shared" si="7"/>
        <v>UnSb_FETot_Ynh</v>
      </c>
      <c r="F15" s="153" t="str">
        <f>"SnhB_ejd_"&amp;F$4</f>
        <v>SnhB_ejd_EtP</v>
      </c>
      <c r="G15" s="4"/>
      <c r="H15" s="46" t="s">
        <v>676</v>
      </c>
      <c r="I15" s="46" t="s">
        <v>683</v>
      </c>
      <c r="J15" s="126">
        <v>234751481</v>
      </c>
      <c r="K15" s="126">
        <v>6887730</v>
      </c>
      <c r="L15" s="126">
        <v>894161</v>
      </c>
      <c r="M15" s="126">
        <v>-1071947</v>
      </c>
      <c r="N15" s="126">
        <v>1505977</v>
      </c>
    </row>
    <row r="16" spans="1:14" x14ac:dyDescent="0.25">
      <c r="A16" s="36" t="s">
        <v>706</v>
      </c>
      <c r="B16" s="50" t="str">
        <f t="shared" si="7"/>
        <v>UnSb_ErhOvr_UG</v>
      </c>
      <c r="C16" s="50" t="str">
        <f t="shared" si="7"/>
        <v>UnSb_ErhOvr_INH</v>
      </c>
      <c r="D16" s="50" t="str">
        <f t="shared" si="7"/>
        <v>UnSb_ErhOvr_GNH</v>
      </c>
      <c r="E16" s="50" t="str">
        <f t="shared" si="7"/>
        <v>UnSb_ErhOvr_Ynh</v>
      </c>
      <c r="F16" s="153" t="str">
        <f>"SnhB_Ovr_"&amp;F$4</f>
        <v>SnhB_Ovr_EtP</v>
      </c>
      <c r="G16" s="4"/>
      <c r="H16" s="46" t="s">
        <v>677</v>
      </c>
      <c r="I16" s="46" t="s">
        <v>701</v>
      </c>
      <c r="J16" s="126">
        <v>115622945</v>
      </c>
      <c r="K16" s="126">
        <v>3618427</v>
      </c>
      <c r="L16" s="126">
        <v>408789</v>
      </c>
      <c r="M16" s="126">
        <v>166944</v>
      </c>
      <c r="N16" s="126">
        <v>586789</v>
      </c>
    </row>
    <row r="17" spans="1:14" x14ac:dyDescent="0.25">
      <c r="A17" s="36" t="s">
        <v>696</v>
      </c>
      <c r="B17" s="50" t="str">
        <f t="shared" si="7"/>
        <v>UnSb_ErhTot_UG</v>
      </c>
      <c r="C17" s="50" t="str">
        <f t="shared" si="7"/>
        <v>UnSb_ErhTot_INH</v>
      </c>
      <c r="D17" s="50" t="str">
        <f t="shared" si="7"/>
        <v>UnSb_ErhTot_GNH</v>
      </c>
      <c r="E17" s="50" t="str">
        <f t="shared" si="7"/>
        <v>UnSb_ErhTot_Ynh</v>
      </c>
      <c r="F17" s="120" t="str">
        <f t="shared" ref="F17:F19" si="8">"SnhB_"&amp;$A17&amp;"_"&amp;F$4</f>
        <v>SnhB_ErhTot_EtP</v>
      </c>
      <c r="G17" s="4"/>
      <c r="H17" s="4"/>
      <c r="I17" s="7" t="s">
        <v>684</v>
      </c>
      <c r="J17" s="126">
        <v>1251101443</v>
      </c>
      <c r="K17" s="126">
        <v>36643052</v>
      </c>
      <c r="L17" s="126">
        <v>5810192</v>
      </c>
      <c r="M17" s="126">
        <v>2655817</v>
      </c>
      <c r="N17" s="126">
        <v>9131205</v>
      </c>
    </row>
    <row r="18" spans="1:14" x14ac:dyDescent="0.25">
      <c r="A18" s="36" t="s">
        <v>697</v>
      </c>
      <c r="B18" s="50" t="str">
        <f t="shared" si="7"/>
        <v>UnSb_Prv_UG</v>
      </c>
      <c r="C18" s="50" t="str">
        <f t="shared" si="7"/>
        <v>UnSb_Prv_INH</v>
      </c>
      <c r="D18" s="50" t="str">
        <f t="shared" si="7"/>
        <v>UnSb_Prv_GNH</v>
      </c>
      <c r="E18" s="50" t="str">
        <f t="shared" si="7"/>
        <v>UnSb_Prv_Ynh</v>
      </c>
      <c r="F18" s="120" t="str">
        <f t="shared" si="8"/>
        <v>SnhB_Prv_EtP</v>
      </c>
      <c r="G18" s="7" t="s">
        <v>2</v>
      </c>
      <c r="H18" s="4"/>
      <c r="I18" s="4" t="s">
        <v>685</v>
      </c>
      <c r="J18" s="126">
        <v>745859214</v>
      </c>
      <c r="K18" s="126">
        <v>14688737</v>
      </c>
      <c r="L18" s="126">
        <v>2401923</v>
      </c>
      <c r="M18" s="126">
        <v>159727</v>
      </c>
      <c r="N18" s="126">
        <v>3085002</v>
      </c>
    </row>
    <row r="19" spans="1:14" x14ac:dyDescent="0.25">
      <c r="A19" s="36" t="s">
        <v>698</v>
      </c>
      <c r="B19" s="50" t="str">
        <f t="shared" si="7"/>
        <v>UnSb_Tot_UG</v>
      </c>
      <c r="C19" s="50" t="str">
        <f t="shared" si="7"/>
        <v>UnSb_Tot_INH</v>
      </c>
      <c r="D19" s="50" t="str">
        <f t="shared" si="7"/>
        <v>UnSb_Tot_GNH</v>
      </c>
      <c r="E19" s="50" t="str">
        <f t="shared" si="7"/>
        <v>UnSb_Tot_Ynh</v>
      </c>
      <c r="F19" s="120" t="str">
        <f t="shared" si="8"/>
        <v>SnhB_Tot_EtP</v>
      </c>
      <c r="G19" s="7" t="s">
        <v>702</v>
      </c>
      <c r="H19" s="4"/>
      <c r="I19" s="7" t="s">
        <v>214</v>
      </c>
      <c r="J19" s="126">
        <v>2109998057</v>
      </c>
      <c r="K19" s="126">
        <v>51346264</v>
      </c>
      <c r="L19" s="126">
        <v>8217949</v>
      </c>
      <c r="M19" s="126">
        <v>2815507</v>
      </c>
      <c r="N19" s="126">
        <v>12216214</v>
      </c>
    </row>
    <row r="20" spans="1:14" x14ac:dyDescent="0.25"/>
    <row r="21" spans="1:14" hidden="1" x14ac:dyDescent="0.25"/>
  </sheetData>
  <mergeCells count="2">
    <mergeCell ref="G3:N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2.85546875" hidden="1" customWidth="1"/>
    <col min="2" max="2" width="19.7109375" hidden="1" customWidth="1"/>
    <col min="3" max="3" width="18.5703125" hidden="1" customWidth="1"/>
    <col min="4" max="4" width="17.7109375" hidden="1" customWidth="1"/>
    <col min="5" max="5" width="18" hidden="1" customWidth="1"/>
    <col min="6" max="6" width="4.5703125" bestFit="1" customWidth="1"/>
    <col min="7" max="7" width="52" customWidth="1"/>
    <col min="8" max="11" width="19.5703125" customWidth="1"/>
    <col min="12" max="12" width="9.140625" customWidth="1"/>
    <col min="13" max="15" width="9.140625" hidden="1" customWidth="1"/>
    <col min="16" max="22" width="0" hidden="1" customWidth="1"/>
    <col min="23" max="16384" width="9.140625" hidden="1"/>
  </cols>
  <sheetData>
    <row r="1" spans="1:16" x14ac:dyDescent="0.25">
      <c r="F1" s="200" t="s">
        <v>1277</v>
      </c>
      <c r="G1" s="200"/>
      <c r="H1" s="200"/>
    </row>
    <row r="2" spans="1:16" x14ac:dyDescent="0.25"/>
    <row r="3" spans="1:16" ht="46.5" customHeight="1" x14ac:dyDescent="0.25">
      <c r="F3" s="199" t="s">
        <v>1253</v>
      </c>
      <c r="G3" s="199"/>
      <c r="H3" s="199"/>
      <c r="I3" s="199"/>
      <c r="J3" s="199"/>
      <c r="K3" s="199"/>
    </row>
    <row r="4" spans="1:16" x14ac:dyDescent="0.25">
      <c r="F4" s="218" t="s">
        <v>1020</v>
      </c>
      <c r="G4" s="219"/>
      <c r="H4" s="219"/>
      <c r="I4" s="219"/>
      <c r="J4" s="219"/>
      <c r="K4" s="220"/>
    </row>
    <row r="5" spans="1:16" ht="76.5" x14ac:dyDescent="0.25">
      <c r="A5" s="13" t="s">
        <v>31</v>
      </c>
      <c r="F5" s="4"/>
      <c r="G5" s="14"/>
      <c r="H5" s="10" t="s">
        <v>708</v>
      </c>
      <c r="I5" s="10" t="s">
        <v>709</v>
      </c>
      <c r="J5" s="10" t="s">
        <v>710</v>
      </c>
      <c r="K5" s="10" t="s">
        <v>711</v>
      </c>
    </row>
    <row r="6" spans="1:16" ht="38.25" x14ac:dyDescent="0.25">
      <c r="A6" s="48"/>
      <c r="B6" s="52" t="s">
        <v>741</v>
      </c>
      <c r="C6" s="52" t="s">
        <v>478</v>
      </c>
      <c r="D6" s="52" t="s">
        <v>742</v>
      </c>
      <c r="E6" s="52" t="s">
        <v>688</v>
      </c>
      <c r="F6" s="73"/>
      <c r="G6" s="78" t="s">
        <v>712</v>
      </c>
      <c r="H6" s="76"/>
      <c r="I6" s="76"/>
      <c r="J6" s="76"/>
      <c r="K6" s="76"/>
      <c r="L6" s="50"/>
      <c r="M6" s="50"/>
      <c r="N6" s="50"/>
      <c r="O6" s="50"/>
      <c r="P6" s="50"/>
    </row>
    <row r="7" spans="1:16" x14ac:dyDescent="0.25">
      <c r="A7" s="2" t="s">
        <v>727</v>
      </c>
      <c r="B7" t="str">
        <f>"SnhU_"&amp;$A7&amp;"_"&amp;B$6</f>
        <v>SnhU_U10_UgnP</v>
      </c>
      <c r="C7" s="50" t="str">
        <f t="shared" ref="C7:E7" si="0">"SnhU_"&amp;$A7&amp;"_"&amp;C$6</f>
        <v>SnhU_U10_Ugn</v>
      </c>
      <c r="D7" s="50" t="str">
        <f t="shared" si="0"/>
        <v>SnhU_U10_Nh</v>
      </c>
      <c r="E7" s="50" t="str">
        <f t="shared" si="0"/>
        <v>SnhU_U10_EtP</v>
      </c>
      <c r="F7" s="4" t="s">
        <v>0</v>
      </c>
      <c r="G7" s="4" t="s">
        <v>713</v>
      </c>
      <c r="H7" s="126">
        <v>1152439</v>
      </c>
      <c r="I7" s="126">
        <v>14376136</v>
      </c>
      <c r="J7" s="126">
        <v>2656199</v>
      </c>
      <c r="K7" s="126">
        <v>3293895</v>
      </c>
    </row>
    <row r="8" spans="1:16" x14ac:dyDescent="0.25">
      <c r="A8" s="2" t="s">
        <v>736</v>
      </c>
      <c r="B8" s="50" t="str">
        <f t="shared" ref="B8:E21" si="1">"SnhU_"&amp;$A8&amp;"_"&amp;B$6</f>
        <v>SnhU_U25_UgnP</v>
      </c>
      <c r="C8" s="50" t="str">
        <f t="shared" si="1"/>
        <v>SnhU_U25_Ugn</v>
      </c>
      <c r="D8" s="50" t="str">
        <f t="shared" si="1"/>
        <v>SnhU_U25_Nh</v>
      </c>
      <c r="E8" s="50" t="str">
        <f t="shared" si="1"/>
        <v>SnhU_U25_EtP</v>
      </c>
      <c r="F8" s="4" t="s">
        <v>1</v>
      </c>
      <c r="G8" s="4" t="s">
        <v>714</v>
      </c>
      <c r="H8" s="126">
        <v>199942</v>
      </c>
      <c r="I8" s="126">
        <v>23934633</v>
      </c>
      <c r="J8" s="126">
        <v>1616613</v>
      </c>
      <c r="K8" s="126">
        <v>325738</v>
      </c>
    </row>
    <row r="9" spans="1:16" x14ac:dyDescent="0.25">
      <c r="A9" s="2" t="s">
        <v>737</v>
      </c>
      <c r="B9" s="50" t="str">
        <f t="shared" si="1"/>
        <v>SnhU_U50_UgnP</v>
      </c>
      <c r="C9" s="50" t="str">
        <f t="shared" si="1"/>
        <v>SnhU_U50_Ugn</v>
      </c>
      <c r="D9" s="50" t="str">
        <f t="shared" si="1"/>
        <v>SnhU_U50_Nh</v>
      </c>
      <c r="E9" s="50" t="str">
        <f t="shared" si="1"/>
        <v>SnhU_U50_EtP</v>
      </c>
      <c r="F9" s="4" t="s">
        <v>2</v>
      </c>
      <c r="G9" s="4" t="s">
        <v>715</v>
      </c>
      <c r="H9" s="126">
        <v>258959</v>
      </c>
      <c r="I9" s="126">
        <v>64551136</v>
      </c>
      <c r="J9" s="126">
        <v>2972015</v>
      </c>
      <c r="K9" s="126">
        <v>463173</v>
      </c>
    </row>
    <row r="10" spans="1:16" x14ac:dyDescent="0.25">
      <c r="A10" s="2" t="s">
        <v>728</v>
      </c>
      <c r="B10" s="50" t="str">
        <f t="shared" si="1"/>
        <v>SnhU_U100_UgnP</v>
      </c>
      <c r="C10" s="50" t="str">
        <f t="shared" si="1"/>
        <v>SnhU_U100_Ugn</v>
      </c>
      <c r="D10" s="50" t="str">
        <f t="shared" si="1"/>
        <v>SnhU_U100_Nh</v>
      </c>
      <c r="E10" s="50" t="str">
        <f t="shared" si="1"/>
        <v>SnhU_U100_EtP</v>
      </c>
      <c r="F10" s="4" t="s">
        <v>3</v>
      </c>
      <c r="G10" s="4" t="s">
        <v>716</v>
      </c>
      <c r="H10" s="126">
        <v>262677</v>
      </c>
      <c r="I10" s="126">
        <v>122525534</v>
      </c>
      <c r="J10" s="126">
        <v>3904479</v>
      </c>
      <c r="K10" s="126">
        <v>734503</v>
      </c>
    </row>
    <row r="11" spans="1:16" x14ac:dyDescent="0.25">
      <c r="A11" s="2" t="s">
        <v>738</v>
      </c>
      <c r="B11" s="50" t="str">
        <f t="shared" si="1"/>
        <v>SnhU_U200_UgnP</v>
      </c>
      <c r="C11" s="50" t="str">
        <f t="shared" si="1"/>
        <v>SnhU_U200_Ugn</v>
      </c>
      <c r="D11" s="50" t="str">
        <f t="shared" si="1"/>
        <v>SnhU_U200_Nh</v>
      </c>
      <c r="E11" s="50" t="str">
        <f t="shared" si="1"/>
        <v>SnhU_U200_EtP</v>
      </c>
      <c r="F11" s="4" t="s">
        <v>4</v>
      </c>
      <c r="G11" s="4" t="s">
        <v>717</v>
      </c>
      <c r="H11" s="126">
        <v>187485</v>
      </c>
      <c r="I11" s="126">
        <v>133591692</v>
      </c>
      <c r="J11" s="126">
        <v>3629402</v>
      </c>
      <c r="K11" s="126">
        <v>699580</v>
      </c>
    </row>
    <row r="12" spans="1:16" x14ac:dyDescent="0.25">
      <c r="A12" s="2" t="s">
        <v>729</v>
      </c>
      <c r="B12" s="50" t="str">
        <f t="shared" si="1"/>
        <v>SnhU_U500_UgnP</v>
      </c>
      <c r="C12" s="50" t="str">
        <f t="shared" si="1"/>
        <v>SnhU_U500_Ugn</v>
      </c>
      <c r="D12" s="50" t="str">
        <f t="shared" si="1"/>
        <v>SnhU_U500_Nh</v>
      </c>
      <c r="E12" s="50" t="str">
        <f t="shared" si="1"/>
        <v>SnhU_U500_EtP</v>
      </c>
      <c r="F12" s="4" t="s">
        <v>5</v>
      </c>
      <c r="G12" s="4" t="s">
        <v>718</v>
      </c>
      <c r="H12" s="126">
        <v>165963</v>
      </c>
      <c r="I12" s="126">
        <v>174316671</v>
      </c>
      <c r="J12" s="126">
        <v>5279416</v>
      </c>
      <c r="K12" s="126">
        <v>957839</v>
      </c>
    </row>
    <row r="13" spans="1:16" x14ac:dyDescent="0.25">
      <c r="A13" s="2" t="s">
        <v>730</v>
      </c>
      <c r="B13" s="50" t="str">
        <f t="shared" si="1"/>
        <v>SnhU_U1000_UgnP</v>
      </c>
      <c r="C13" s="50" t="str">
        <f t="shared" si="1"/>
        <v>SnhU_U1000_Ugn</v>
      </c>
      <c r="D13" s="50" t="str">
        <f t="shared" si="1"/>
        <v>SnhU_U1000_Nh</v>
      </c>
      <c r="E13" s="50" t="str">
        <f t="shared" si="1"/>
        <v>SnhU_U1000_EtP</v>
      </c>
      <c r="F13" s="4" t="s">
        <v>6</v>
      </c>
      <c r="G13" s="4" t="s">
        <v>719</v>
      </c>
      <c r="H13" s="126">
        <v>47520</v>
      </c>
      <c r="I13" s="126">
        <v>85465298</v>
      </c>
      <c r="J13" s="126">
        <v>5405856</v>
      </c>
      <c r="K13" s="126">
        <v>879476</v>
      </c>
    </row>
    <row r="14" spans="1:16" x14ac:dyDescent="0.25">
      <c r="A14" s="2" t="s">
        <v>731</v>
      </c>
      <c r="B14" s="50" t="str">
        <f t="shared" si="1"/>
        <v>SnhU_U2000_UgnP</v>
      </c>
      <c r="C14" s="50" t="str">
        <f t="shared" si="1"/>
        <v>SnhU_U2000_Ugn</v>
      </c>
      <c r="D14" s="50" t="str">
        <f t="shared" si="1"/>
        <v>SnhU_U2000_Nh</v>
      </c>
      <c r="E14" s="50" t="str">
        <f t="shared" si="1"/>
        <v>SnhU_U2000_EtP</v>
      </c>
      <c r="F14" s="4" t="s">
        <v>7</v>
      </c>
      <c r="G14" s="4" t="s">
        <v>720</v>
      </c>
      <c r="H14" s="126">
        <v>28061</v>
      </c>
      <c r="I14" s="126">
        <v>70951046</v>
      </c>
      <c r="J14" s="126">
        <v>6844065</v>
      </c>
      <c r="K14" s="126">
        <v>1383165</v>
      </c>
    </row>
    <row r="15" spans="1:16" x14ac:dyDescent="0.25">
      <c r="A15" s="2" t="s">
        <v>732</v>
      </c>
      <c r="B15" s="50" t="str">
        <f t="shared" si="1"/>
        <v>SnhU_U5000_UgnP</v>
      </c>
      <c r="C15" s="50" t="str">
        <f t="shared" si="1"/>
        <v>SnhU_U5000_Ugn</v>
      </c>
      <c r="D15" s="50" t="str">
        <f t="shared" si="1"/>
        <v>SnhU_U5000_Nh</v>
      </c>
      <c r="E15" s="50" t="str">
        <f t="shared" si="1"/>
        <v>SnhU_U5000_EtP</v>
      </c>
      <c r="F15" s="4" t="s">
        <v>8</v>
      </c>
      <c r="G15" s="4" t="s">
        <v>721</v>
      </c>
      <c r="H15" s="126">
        <v>22376</v>
      </c>
      <c r="I15" s="126">
        <v>97142175</v>
      </c>
      <c r="J15" s="126">
        <v>8958906</v>
      </c>
      <c r="K15" s="126">
        <v>1474705</v>
      </c>
    </row>
    <row r="16" spans="1:16" x14ac:dyDescent="0.25">
      <c r="A16" s="2" t="s">
        <v>733</v>
      </c>
      <c r="B16" s="50" t="str">
        <f t="shared" si="1"/>
        <v>SnhU_U10000_UgnP</v>
      </c>
      <c r="C16" s="50" t="str">
        <f t="shared" si="1"/>
        <v>SnhU_U10000_Ugn</v>
      </c>
      <c r="D16" s="50" t="str">
        <f t="shared" si="1"/>
        <v>SnhU_U10000_Nh</v>
      </c>
      <c r="E16" s="50" t="str">
        <f t="shared" si="1"/>
        <v>SnhU_U10000_EtP</v>
      </c>
      <c r="F16" s="4" t="s">
        <v>9</v>
      </c>
      <c r="G16" s="4" t="s">
        <v>722</v>
      </c>
      <c r="H16" s="126">
        <v>11225</v>
      </c>
      <c r="I16" s="126">
        <v>77650800</v>
      </c>
      <c r="J16" s="126">
        <v>3979278</v>
      </c>
      <c r="K16" s="126">
        <v>762877</v>
      </c>
    </row>
    <row r="17" spans="1:11" x14ac:dyDescent="0.25">
      <c r="A17" s="2" t="s">
        <v>734</v>
      </c>
      <c r="B17" s="50" t="str">
        <f t="shared" si="1"/>
        <v>SnhU_U20000_UgnP</v>
      </c>
      <c r="C17" s="50" t="str">
        <f t="shared" si="1"/>
        <v>SnhU_U20000_Ugn</v>
      </c>
      <c r="D17" s="50" t="str">
        <f t="shared" si="1"/>
        <v>SnhU_U20000_Nh</v>
      </c>
      <c r="E17" s="50" t="str">
        <f t="shared" si="1"/>
        <v>SnhU_U20000_EtP</v>
      </c>
      <c r="F17" s="4" t="s">
        <v>10</v>
      </c>
      <c r="G17" s="4" t="s">
        <v>723</v>
      </c>
      <c r="H17" s="126">
        <v>16656</v>
      </c>
      <c r="I17" s="126">
        <v>94877313</v>
      </c>
      <c r="J17" s="126">
        <v>2492317</v>
      </c>
      <c r="K17" s="126">
        <v>525110</v>
      </c>
    </row>
    <row r="18" spans="1:11" x14ac:dyDescent="0.25">
      <c r="A18" s="2" t="s">
        <v>735</v>
      </c>
      <c r="B18" s="50" t="str">
        <f t="shared" si="1"/>
        <v>SnhU_U50000_UgnP</v>
      </c>
      <c r="C18" s="50" t="str">
        <f t="shared" si="1"/>
        <v>SnhU_U50000_Ugn</v>
      </c>
      <c r="D18" s="50" t="str">
        <f t="shared" si="1"/>
        <v>SnhU_U50000_Nh</v>
      </c>
      <c r="E18" s="50" t="str">
        <f t="shared" si="1"/>
        <v>SnhU_U50000_EtP</v>
      </c>
      <c r="F18" s="4" t="s">
        <v>11</v>
      </c>
      <c r="G18" s="4" t="s">
        <v>724</v>
      </c>
      <c r="H18" s="126">
        <v>19267</v>
      </c>
      <c r="I18" s="126">
        <v>151714941</v>
      </c>
      <c r="J18" s="126">
        <v>2028818</v>
      </c>
      <c r="K18" s="126">
        <v>45753</v>
      </c>
    </row>
    <row r="19" spans="1:11" x14ac:dyDescent="0.25">
      <c r="A19" s="2" t="s">
        <v>739</v>
      </c>
      <c r="B19" s="50" t="str">
        <f t="shared" si="1"/>
        <v>SnhU_U100000_UgnP</v>
      </c>
      <c r="C19" s="50" t="str">
        <f t="shared" si="1"/>
        <v>SnhU_U100000_Ugn</v>
      </c>
      <c r="D19" s="50" t="str">
        <f t="shared" si="1"/>
        <v>SnhU_U100000_Nh</v>
      </c>
      <c r="E19" s="50" t="str">
        <f t="shared" si="1"/>
        <v>SnhU_U100000_EtP</v>
      </c>
      <c r="F19" s="4" t="s">
        <v>12</v>
      </c>
      <c r="G19" s="4" t="s">
        <v>725</v>
      </c>
      <c r="H19" s="126">
        <v>9870</v>
      </c>
      <c r="I19" s="126">
        <v>144007556</v>
      </c>
      <c r="J19" s="126">
        <v>1240123</v>
      </c>
      <c r="K19" s="126">
        <v>450000</v>
      </c>
    </row>
    <row r="20" spans="1:11" x14ac:dyDescent="0.25">
      <c r="A20" s="2" t="s">
        <v>740</v>
      </c>
      <c r="B20" s="50" t="str">
        <f t="shared" si="1"/>
        <v>SnhU_O1mia_UgnP</v>
      </c>
      <c r="C20" s="50" t="str">
        <f t="shared" si="1"/>
        <v>SnhU_O1mia_Ugn</v>
      </c>
      <c r="D20" s="50" t="str">
        <f t="shared" si="1"/>
        <v>SnhU_O1mia_Nh</v>
      </c>
      <c r="E20" s="50" t="str">
        <f t="shared" si="1"/>
        <v>SnhU_O1mia_EtP</v>
      </c>
      <c r="F20" s="4" t="s">
        <v>13</v>
      </c>
      <c r="G20" s="4" t="s">
        <v>726</v>
      </c>
      <c r="H20" s="126">
        <v>11974</v>
      </c>
      <c r="I20" s="126">
        <v>542079885</v>
      </c>
      <c r="J20" s="126">
        <v>339618</v>
      </c>
      <c r="K20" s="126">
        <v>220404</v>
      </c>
    </row>
    <row r="21" spans="1:11" x14ac:dyDescent="0.25">
      <c r="A21" s="2" t="s">
        <v>698</v>
      </c>
      <c r="B21" s="50" t="str">
        <f t="shared" si="1"/>
        <v>SnhU_Tot_UgnP</v>
      </c>
      <c r="C21" s="50" t="str">
        <f t="shared" si="1"/>
        <v>SnhU_Tot_Ugn</v>
      </c>
      <c r="D21" s="50" t="str">
        <f t="shared" si="1"/>
        <v>SnhU_Tot_Nh</v>
      </c>
      <c r="E21" s="50" t="str">
        <f t="shared" si="1"/>
        <v>SnhU_Tot_EtP</v>
      </c>
      <c r="F21" s="71" t="s">
        <v>38</v>
      </c>
      <c r="G21" s="7" t="s">
        <v>214</v>
      </c>
      <c r="H21" s="126">
        <v>2394397</v>
      </c>
      <c r="I21" s="126">
        <v>1797184823</v>
      </c>
      <c r="J21" s="126">
        <v>51347099</v>
      </c>
      <c r="K21" s="126">
        <v>12216215</v>
      </c>
    </row>
    <row r="22" spans="1:11" x14ac:dyDescent="0.25"/>
    <row r="23" spans="1:11" hidden="1" x14ac:dyDescent="0.25"/>
  </sheetData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hidden="1" customWidth="1"/>
    <col min="2" max="2" width="19.5703125" style="40" hidden="1" customWidth="1"/>
    <col min="3" max="3" width="3.28515625" bestFit="1" customWidth="1"/>
    <col min="4" max="4" width="4" bestFit="1" customWidth="1"/>
    <col min="5" max="5" width="89" customWidth="1"/>
    <col min="6" max="6" width="15.28515625" customWidth="1"/>
    <col min="7" max="7" width="9.140625" customWidth="1"/>
    <col min="8" max="16384" width="9.140625" hidden="1"/>
  </cols>
  <sheetData>
    <row r="1" spans="1:6" x14ac:dyDescent="0.25">
      <c r="C1" s="200" t="s">
        <v>1277</v>
      </c>
      <c r="D1" s="200"/>
      <c r="E1" s="200"/>
    </row>
    <row r="2" spans="1:6" x14ac:dyDescent="0.25"/>
    <row r="3" spans="1:6" ht="46.5" customHeight="1" x14ac:dyDescent="0.25">
      <c r="C3" s="199" t="s">
        <v>1254</v>
      </c>
      <c r="D3" s="199"/>
      <c r="E3" s="199"/>
      <c r="F3" s="199"/>
    </row>
    <row r="4" spans="1:6" x14ac:dyDescent="0.25">
      <c r="C4" s="218" t="s">
        <v>1190</v>
      </c>
      <c r="D4" s="221"/>
      <c r="E4" s="221"/>
      <c r="F4" s="222"/>
    </row>
    <row r="5" spans="1:6" ht="25.5" x14ac:dyDescent="0.25">
      <c r="C5" s="4"/>
      <c r="D5" s="24"/>
      <c r="E5" s="17"/>
      <c r="F5" s="18" t="s">
        <v>757</v>
      </c>
    </row>
    <row r="6" spans="1:6" x14ac:dyDescent="0.25">
      <c r="A6" s="8" t="s">
        <v>31</v>
      </c>
      <c r="B6" s="2" t="s">
        <v>768</v>
      </c>
      <c r="C6" s="4"/>
      <c r="D6" s="24"/>
      <c r="E6" s="7" t="s">
        <v>985</v>
      </c>
      <c r="F6" s="4"/>
    </row>
    <row r="7" spans="1:6" x14ac:dyDescent="0.25">
      <c r="A7" s="16" t="s">
        <v>108</v>
      </c>
      <c r="B7" s="40" t="str">
        <f>"Sgb_"&amp;$B$6&amp;"_"&amp;A7</f>
        <v>Sgb_GBL_Dejd</v>
      </c>
      <c r="C7" s="4"/>
      <c r="D7" s="24" t="s">
        <v>829</v>
      </c>
      <c r="E7" s="4" t="s">
        <v>58</v>
      </c>
      <c r="F7" s="126">
        <v>6385555</v>
      </c>
    </row>
    <row r="8" spans="1:6" ht="25.5" x14ac:dyDescent="0.25">
      <c r="A8" s="16" t="s">
        <v>769</v>
      </c>
      <c r="B8" s="50" t="str">
        <f t="shared" ref="B8:B21" si="0">"Sgb_"&amp;$B$6&amp;"_"&amp;A8</f>
        <v>Sgb_GBL_EjdAfv</v>
      </c>
      <c r="C8" s="4"/>
      <c r="D8" s="24" t="s">
        <v>830</v>
      </c>
      <c r="E8" s="9" t="s">
        <v>758</v>
      </c>
      <c r="F8" s="126">
        <v>491548</v>
      </c>
    </row>
    <row r="9" spans="1:6" x14ac:dyDescent="0.25">
      <c r="A9" s="16" t="s">
        <v>107</v>
      </c>
      <c r="B9" s="50" t="str">
        <f t="shared" si="0"/>
        <v>Sgb_GBL_Iejd</v>
      </c>
      <c r="C9" s="4"/>
      <c r="D9" s="24" t="s">
        <v>831</v>
      </c>
      <c r="E9" s="4" t="s">
        <v>57</v>
      </c>
      <c r="F9" s="126">
        <v>932048</v>
      </c>
    </row>
    <row r="10" spans="1:6" x14ac:dyDescent="0.25">
      <c r="A10" s="16" t="s">
        <v>770</v>
      </c>
      <c r="B10" s="50" t="str">
        <f t="shared" si="0"/>
        <v>Sgb_GBL_ADejd</v>
      </c>
      <c r="C10" s="4"/>
      <c r="D10" s="24" t="s">
        <v>832</v>
      </c>
      <c r="E10" s="4" t="s">
        <v>759</v>
      </c>
      <c r="F10" s="126">
        <v>1398261</v>
      </c>
    </row>
    <row r="11" spans="1:6" x14ac:dyDescent="0.25">
      <c r="A11" s="16" t="s">
        <v>771</v>
      </c>
      <c r="B11" s="50" t="str">
        <f t="shared" si="0"/>
        <v>Sgb_GBL_UDejd</v>
      </c>
      <c r="C11" s="4"/>
      <c r="D11" s="24" t="s">
        <v>833</v>
      </c>
      <c r="E11" s="4" t="s">
        <v>760</v>
      </c>
      <c r="F11" s="126">
        <v>767352</v>
      </c>
    </row>
    <row r="12" spans="1:6" x14ac:dyDescent="0.25">
      <c r="A12" s="16" t="s">
        <v>772</v>
      </c>
      <c r="B12" s="50" t="str">
        <f t="shared" si="0"/>
        <v>Sgb_GBL_OevEjd</v>
      </c>
      <c r="C12" s="4"/>
      <c r="D12" s="24" t="s">
        <v>834</v>
      </c>
      <c r="E12" s="4" t="s">
        <v>761</v>
      </c>
      <c r="F12" s="126">
        <v>885074</v>
      </c>
    </row>
    <row r="13" spans="1:6" x14ac:dyDescent="0.25">
      <c r="A13" s="16" t="s">
        <v>773</v>
      </c>
      <c r="B13" s="50" t="str">
        <f t="shared" si="0"/>
        <v>Sgb_GBL_EjdTot</v>
      </c>
      <c r="C13" s="7" t="s">
        <v>0</v>
      </c>
      <c r="D13" s="27"/>
      <c r="E13" s="7" t="s">
        <v>914</v>
      </c>
      <c r="F13" s="126">
        <v>10859839</v>
      </c>
    </row>
    <row r="14" spans="1:6" x14ac:dyDescent="0.25">
      <c r="A14" s="16" t="s">
        <v>774</v>
      </c>
      <c r="B14" s="50" t="str">
        <f t="shared" si="0"/>
        <v>Sgb_GBL_EjduK</v>
      </c>
      <c r="C14" s="7" t="s">
        <v>1</v>
      </c>
      <c r="D14" s="27"/>
      <c r="E14" s="7" t="s">
        <v>762</v>
      </c>
      <c r="F14" s="126">
        <v>3705888</v>
      </c>
    </row>
    <row r="15" spans="1:6" ht="25.5" x14ac:dyDescent="0.25">
      <c r="A15" s="16" t="s">
        <v>775</v>
      </c>
      <c r="B15" s="50" t="str">
        <f t="shared" si="0"/>
        <v>Sgb_GBL_EjduKp</v>
      </c>
      <c r="C15" s="83" t="s">
        <v>2</v>
      </c>
      <c r="D15" s="83"/>
      <c r="E15" s="78" t="s">
        <v>763</v>
      </c>
      <c r="F15" s="134">
        <v>1.0742570884072848</v>
      </c>
    </row>
    <row r="16" spans="1:6" x14ac:dyDescent="0.25">
      <c r="A16" s="16" t="s">
        <v>776</v>
      </c>
      <c r="B16" s="50" t="str">
        <f t="shared" si="0"/>
        <v>Sgb_GBL_ReL</v>
      </c>
      <c r="C16" s="7" t="s">
        <v>3</v>
      </c>
      <c r="D16" s="27"/>
      <c r="E16" s="7" t="s">
        <v>764</v>
      </c>
      <c r="F16" s="126">
        <v>3064150</v>
      </c>
    </row>
    <row r="17" spans="1:6" x14ac:dyDescent="0.25">
      <c r="A17" s="73"/>
      <c r="B17" s="50"/>
      <c r="C17" s="4"/>
      <c r="D17" s="24"/>
      <c r="E17" s="4" t="s">
        <v>444</v>
      </c>
      <c r="F17" s="4"/>
    </row>
    <row r="18" spans="1:6" x14ac:dyDescent="0.25">
      <c r="A18" s="16" t="s">
        <v>777</v>
      </c>
      <c r="B18" s="50" t="str">
        <f t="shared" si="0"/>
        <v>Sgb_GBL_ReLejd</v>
      </c>
      <c r="C18" s="4"/>
      <c r="D18" s="24"/>
      <c r="E18" s="19" t="s">
        <v>765</v>
      </c>
      <c r="F18" s="126">
        <v>12706</v>
      </c>
    </row>
    <row r="19" spans="1:6" x14ac:dyDescent="0.25">
      <c r="A19" s="16" t="s">
        <v>778</v>
      </c>
      <c r="B19" s="50" t="str">
        <f t="shared" si="0"/>
        <v>Sgb_GBL_ReLoev</v>
      </c>
      <c r="C19" s="4"/>
      <c r="D19" s="24"/>
      <c r="E19" s="19" t="s">
        <v>766</v>
      </c>
      <c r="F19" s="126">
        <v>3051444</v>
      </c>
    </row>
    <row r="20" spans="1:6" ht="25.5" x14ac:dyDescent="0.25">
      <c r="A20" s="16" t="s">
        <v>779</v>
      </c>
      <c r="B20" s="50" t="str">
        <f t="shared" si="0"/>
        <v>Sgb_GBL_EjdBD</v>
      </c>
      <c r="C20" s="7" t="s">
        <v>4</v>
      </c>
      <c r="D20" s="27"/>
      <c r="E20" s="17" t="s">
        <v>915</v>
      </c>
      <c r="F20" s="126">
        <v>6770038</v>
      </c>
    </row>
    <row r="21" spans="1:6" ht="25.5" x14ac:dyDescent="0.25">
      <c r="A21" s="16" t="s">
        <v>780</v>
      </c>
      <c r="B21" s="50" t="str">
        <f t="shared" si="0"/>
        <v>Sgb_GBL_EjdBDp</v>
      </c>
      <c r="C21" s="83" t="s">
        <v>5</v>
      </c>
      <c r="D21" s="83"/>
      <c r="E21" s="78" t="s">
        <v>767</v>
      </c>
      <c r="F21" s="134">
        <v>1.9624881567620711</v>
      </c>
    </row>
    <row r="22" spans="1:6" x14ac:dyDescent="0.25">
      <c r="D22" s="40"/>
    </row>
    <row r="23" spans="1:6" hidden="1" x14ac:dyDescent="0.25">
      <c r="D23" s="40"/>
    </row>
    <row r="24" spans="1:6" hidden="1" x14ac:dyDescent="0.25"/>
    <row r="25" spans="1:6" hidden="1" x14ac:dyDescent="0.25"/>
  </sheetData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5" zeroHeight="1" x14ac:dyDescent="0.25"/>
  <cols>
    <col min="1" max="1" width="12.85546875" hidden="1" customWidth="1"/>
    <col min="2" max="2" width="15.85546875" hidden="1" customWidth="1"/>
    <col min="3" max="3" width="20" hidden="1" customWidth="1"/>
    <col min="4" max="4" width="16.42578125" hidden="1" customWidth="1"/>
    <col min="5" max="5" width="20.42578125" hidden="1" customWidth="1"/>
    <col min="6" max="6" width="17.140625" hidden="1" customWidth="1"/>
    <col min="7" max="7" width="41.140625" bestFit="1" customWidth="1"/>
    <col min="8" max="8" width="22.42578125" style="40" customWidth="1"/>
    <col min="9" max="12" width="22.42578125" customWidth="1"/>
    <col min="13" max="13" width="9.140625" customWidth="1"/>
    <col min="14" max="16384" width="9.140625" hidden="1"/>
  </cols>
  <sheetData>
    <row r="1" spans="1:13" x14ac:dyDescent="0.25">
      <c r="G1" s="200" t="s">
        <v>1277</v>
      </c>
      <c r="H1" s="200"/>
      <c r="I1" s="200"/>
    </row>
    <row r="2" spans="1:13" x14ac:dyDescent="0.25"/>
    <row r="3" spans="1:13" ht="23.25" x14ac:dyDescent="0.25">
      <c r="G3" s="224" t="s">
        <v>1255</v>
      </c>
      <c r="H3" s="225"/>
      <c r="I3" s="225"/>
      <c r="J3" s="225"/>
      <c r="K3" s="225"/>
      <c r="L3" s="225"/>
    </row>
    <row r="4" spans="1:13" ht="25.5" x14ac:dyDescent="0.25">
      <c r="G4" s="7"/>
      <c r="H4" s="223" t="s">
        <v>743</v>
      </c>
      <c r="I4" s="223"/>
      <c r="J4" s="223" t="s">
        <v>978</v>
      </c>
      <c r="K4" s="223"/>
      <c r="L4" s="79" t="s">
        <v>912</v>
      </c>
    </row>
    <row r="5" spans="1:13" ht="76.5" x14ac:dyDescent="0.25">
      <c r="A5" s="43" t="s">
        <v>31</v>
      </c>
      <c r="B5" s="52" t="s">
        <v>752</v>
      </c>
      <c r="C5" s="52" t="s">
        <v>751</v>
      </c>
      <c r="D5" s="52" t="s">
        <v>753</v>
      </c>
      <c r="E5" s="52" t="s">
        <v>754</v>
      </c>
      <c r="F5" s="52" t="s">
        <v>750</v>
      </c>
      <c r="G5" s="4"/>
      <c r="H5" s="10" t="s">
        <v>746</v>
      </c>
      <c r="I5" s="10" t="s">
        <v>747</v>
      </c>
      <c r="J5" s="10" t="s">
        <v>748</v>
      </c>
      <c r="K5" s="10" t="s">
        <v>749</v>
      </c>
      <c r="L5" s="44" t="s">
        <v>913</v>
      </c>
      <c r="M5" s="13"/>
    </row>
    <row r="6" spans="1:13" x14ac:dyDescent="0.25">
      <c r="A6" s="41" t="s">
        <v>755</v>
      </c>
      <c r="B6" t="str">
        <f>"Snr_"&amp;$A6&amp;"_"&amp;B$5</f>
        <v>Snr_IngR_STu</v>
      </c>
      <c r="C6" s="50" t="str">
        <f t="shared" ref="C6:E6" si="0">"Snr_"&amp;$A6&amp;"_"&amp;C$5</f>
        <v>Snr_IngR_STe</v>
      </c>
      <c r="D6" s="50" t="str">
        <f t="shared" si="0"/>
        <v>Snr_IngR_BBu</v>
      </c>
      <c r="E6" s="50" t="str">
        <f t="shared" si="0"/>
        <v>Snr_IngR_BBe</v>
      </c>
      <c r="F6" s="50"/>
      <c r="G6" s="4" t="s">
        <v>744</v>
      </c>
      <c r="H6" s="126">
        <v>24645315</v>
      </c>
      <c r="I6" s="126">
        <v>432299</v>
      </c>
      <c r="J6" s="126">
        <v>6669490</v>
      </c>
      <c r="K6" s="126">
        <v>681</v>
      </c>
      <c r="L6" s="42"/>
      <c r="M6" s="40"/>
    </row>
    <row r="7" spans="1:13" x14ac:dyDescent="0.25">
      <c r="A7" s="41" t="s">
        <v>756</v>
      </c>
      <c r="B7" s="50" t="str">
        <f t="shared" ref="B7:F8" si="1">"Snr_"&amp;$A7&amp;"_"&amp;B$5</f>
        <v>Snr_NedR_STu</v>
      </c>
      <c r="C7" s="50" t="str">
        <f t="shared" si="1"/>
        <v>Snr_NedR_STe</v>
      </c>
      <c r="D7" s="50" t="str">
        <f t="shared" si="1"/>
        <v>Snr_NedR_BBu</v>
      </c>
      <c r="E7" s="50" t="str">
        <f t="shared" si="1"/>
        <v>Snr_NedR_BBe</v>
      </c>
      <c r="F7" s="50"/>
      <c r="G7" s="4" t="s">
        <v>745</v>
      </c>
      <c r="H7" s="126">
        <v>5170211</v>
      </c>
      <c r="I7" s="126">
        <v>53772</v>
      </c>
      <c r="J7" s="126">
        <v>3018351</v>
      </c>
      <c r="K7" s="126">
        <v>0</v>
      </c>
      <c r="L7" s="42"/>
      <c r="M7" s="40"/>
    </row>
    <row r="8" spans="1:13" x14ac:dyDescent="0.25">
      <c r="A8" s="41" t="s">
        <v>698</v>
      </c>
      <c r="B8" s="50" t="str">
        <f t="shared" si="1"/>
        <v>Snr_Tot_STu</v>
      </c>
      <c r="C8" s="50" t="str">
        <f t="shared" si="1"/>
        <v>Snr_Tot_STe</v>
      </c>
      <c r="D8" s="50" t="str">
        <f t="shared" si="1"/>
        <v>Snr_Tot_BBu</v>
      </c>
      <c r="E8" s="50" t="str">
        <f t="shared" si="1"/>
        <v>Snr_Tot_BBe</v>
      </c>
      <c r="F8" s="50" t="str">
        <f t="shared" si="1"/>
        <v>Snr_Tot_NedTot</v>
      </c>
      <c r="G8" s="4" t="s">
        <v>214</v>
      </c>
      <c r="H8" s="126">
        <v>29815529</v>
      </c>
      <c r="I8" s="126">
        <v>486070</v>
      </c>
      <c r="J8" s="126">
        <v>9687841</v>
      </c>
      <c r="K8" s="126">
        <v>681</v>
      </c>
      <c r="L8" s="126">
        <v>20613073</v>
      </c>
      <c r="M8" s="40"/>
    </row>
    <row r="9" spans="1:13" x14ac:dyDescent="0.25"/>
    <row r="10" spans="1:13" hidden="1" x14ac:dyDescent="0.25"/>
  </sheetData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3" width="0" style="120" hidden="1" customWidth="1"/>
    <col min="4" max="4" width="14.5703125" style="120" hidden="1" customWidth="1"/>
    <col min="5" max="5" width="5.7109375" customWidth="1"/>
    <col min="6" max="6" width="56.140625" customWidth="1"/>
    <col min="7" max="9" width="16" customWidth="1"/>
    <col min="10" max="10" width="3.85546875" customWidth="1"/>
    <col min="11" max="16384" width="9.140625" hidden="1"/>
  </cols>
  <sheetData>
    <row r="1" spans="1:10" x14ac:dyDescent="0.25">
      <c r="A1"/>
      <c r="B1"/>
      <c r="C1"/>
      <c r="D1"/>
      <c r="E1" s="200" t="s">
        <v>1277</v>
      </c>
      <c r="F1" s="200"/>
      <c r="G1" s="200"/>
    </row>
    <row r="2" spans="1:10" x14ac:dyDescent="0.25">
      <c r="A2"/>
      <c r="B2"/>
      <c r="C2"/>
      <c r="D2"/>
    </row>
    <row r="3" spans="1:10" ht="23.25" x14ac:dyDescent="0.25">
      <c r="E3" s="213" t="s">
        <v>1256</v>
      </c>
      <c r="F3" s="214"/>
      <c r="G3" s="214"/>
      <c r="H3" s="214"/>
      <c r="I3" s="215"/>
    </row>
    <row r="4" spans="1:10" ht="48.75" customHeight="1" x14ac:dyDescent="0.25">
      <c r="A4" s="13" t="s">
        <v>31</v>
      </c>
      <c r="E4" s="4"/>
      <c r="F4" s="7"/>
      <c r="G4" s="10" t="s">
        <v>909</v>
      </c>
      <c r="H4" s="10" t="s">
        <v>910</v>
      </c>
      <c r="I4" s="10" t="s">
        <v>911</v>
      </c>
      <c r="J4" s="11"/>
    </row>
    <row r="5" spans="1:10" x14ac:dyDescent="0.25">
      <c r="A5" s="64"/>
      <c r="B5" s="52" t="s">
        <v>599</v>
      </c>
      <c r="C5" s="52" t="s">
        <v>600</v>
      </c>
      <c r="D5" s="52" t="s">
        <v>601</v>
      </c>
      <c r="E5" s="62" t="s">
        <v>0</v>
      </c>
      <c r="F5" s="7" t="s">
        <v>185</v>
      </c>
      <c r="G5" s="4"/>
      <c r="H5" s="4"/>
      <c r="I5" s="4"/>
    </row>
    <row r="6" spans="1:10" x14ac:dyDescent="0.25">
      <c r="A6" s="2" t="s">
        <v>595</v>
      </c>
      <c r="B6" s="120" t="str">
        <f>"NoBu_"&amp;$A6&amp;"_"&amp;B$5</f>
        <v>NoBu_Ub_Off</v>
      </c>
      <c r="C6" s="120" t="str">
        <f t="shared" ref="C6:D6" si="0">"NoBu_"&amp;$A6&amp;"_"&amp;C$5</f>
        <v>NoBu_Ub_Erh</v>
      </c>
      <c r="D6" s="120" t="str">
        <f t="shared" si="0"/>
        <v>NoBu_Ub_Pri</v>
      </c>
      <c r="E6" s="61"/>
      <c r="F6" s="4" t="s">
        <v>587</v>
      </c>
      <c r="G6" s="126">
        <v>76419461</v>
      </c>
      <c r="H6" s="126">
        <v>369884103</v>
      </c>
      <c r="I6" s="126">
        <v>109780680</v>
      </c>
    </row>
    <row r="7" spans="1:10" s="50" customFormat="1" x14ac:dyDescent="0.25">
      <c r="A7" s="51"/>
      <c r="B7" s="120"/>
      <c r="C7" s="120"/>
      <c r="D7" s="120"/>
      <c r="E7" s="61"/>
      <c r="F7" s="46"/>
      <c r="G7" s="46"/>
      <c r="H7" s="46"/>
      <c r="I7" s="46"/>
    </row>
    <row r="8" spans="1:10" x14ac:dyDescent="0.25">
      <c r="A8" s="2"/>
      <c r="E8" s="61" t="s">
        <v>1</v>
      </c>
      <c r="F8" s="61" t="s">
        <v>588</v>
      </c>
      <c r="G8" s="46"/>
      <c r="H8" s="46"/>
      <c r="I8" s="46"/>
    </row>
    <row r="9" spans="1:10" x14ac:dyDescent="0.25">
      <c r="A9" s="2" t="s">
        <v>596</v>
      </c>
      <c r="B9" s="120" t="str">
        <f t="shared" ref="B9:D11" si="1">"NoBu_"&amp;$A9&amp;"_"&amp;B$5</f>
        <v>NoBu_Usf_Off</v>
      </c>
      <c r="C9" s="120" t="str">
        <f t="shared" si="1"/>
        <v>NoBu_Usf_Erh</v>
      </c>
      <c r="D9" s="120" t="str">
        <f t="shared" si="1"/>
        <v>NoBu_Usf_Pri</v>
      </c>
      <c r="E9" s="4"/>
      <c r="F9" s="19" t="s">
        <v>948</v>
      </c>
      <c r="G9" s="126">
        <v>18834630</v>
      </c>
      <c r="H9" s="126">
        <v>308740629</v>
      </c>
      <c r="I9" s="126">
        <v>178450066</v>
      </c>
    </row>
    <row r="10" spans="1:10" x14ac:dyDescent="0.25">
      <c r="A10" s="2" t="s">
        <v>597</v>
      </c>
      <c r="B10" s="120" t="str">
        <f t="shared" si="1"/>
        <v>NoBu_Usd_Off</v>
      </c>
      <c r="C10" s="120" t="str">
        <f t="shared" si="1"/>
        <v>NoBu_Usd_Erh</v>
      </c>
      <c r="D10" s="120" t="str">
        <f t="shared" si="1"/>
        <v>NoBu_Usd_Pri</v>
      </c>
      <c r="E10" s="4"/>
      <c r="F10" s="19" t="s">
        <v>949</v>
      </c>
      <c r="G10" s="126">
        <v>18713273</v>
      </c>
      <c r="H10" s="126">
        <v>348399919</v>
      </c>
      <c r="I10" s="126">
        <v>314051198</v>
      </c>
    </row>
    <row r="11" spans="1:10" x14ac:dyDescent="0.25">
      <c r="A11" s="2" t="s">
        <v>598</v>
      </c>
      <c r="B11" s="120" t="str">
        <f t="shared" si="1"/>
        <v>NoBu_UTot_Off</v>
      </c>
      <c r="C11" s="120" t="str">
        <f t="shared" si="1"/>
        <v>NoBu_UTot_Erh</v>
      </c>
      <c r="D11" s="120" t="str">
        <f t="shared" si="1"/>
        <v>NoBu_UTot_Pri</v>
      </c>
      <c r="E11" s="4"/>
      <c r="F11" s="7" t="s">
        <v>214</v>
      </c>
      <c r="G11" s="126">
        <v>113967364</v>
      </c>
      <c r="H11" s="126">
        <v>1027024646</v>
      </c>
      <c r="I11" s="126">
        <v>602281944</v>
      </c>
    </row>
    <row r="12" spans="1:10" x14ac:dyDescent="0.25"/>
  </sheetData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style="120" hidden="1" customWidth="1"/>
    <col min="2" max="2" width="12.140625" style="120" hidden="1" customWidth="1"/>
    <col min="3" max="4" width="4.5703125" customWidth="1"/>
    <col min="5" max="5" width="79.140625" customWidth="1"/>
    <col min="6" max="6" width="16.5703125" customWidth="1"/>
    <col min="7" max="7" width="9.140625" customWidth="1"/>
    <col min="8" max="16384" width="9.140625" hidden="1"/>
  </cols>
  <sheetData>
    <row r="1" spans="1:6" s="120" customFormat="1" x14ac:dyDescent="0.25">
      <c r="C1" s="200" t="s">
        <v>1277</v>
      </c>
      <c r="D1" s="200"/>
      <c r="E1" s="200"/>
    </row>
    <row r="2" spans="1:6" s="120" customFormat="1" x14ac:dyDescent="0.25"/>
    <row r="3" spans="1:6" ht="23.25" x14ac:dyDescent="0.25">
      <c r="C3" s="213" t="s">
        <v>1257</v>
      </c>
      <c r="D3" s="214"/>
      <c r="E3" s="214"/>
      <c r="F3" s="215"/>
    </row>
    <row r="4" spans="1:6" ht="30" customHeight="1" x14ac:dyDescent="0.25">
      <c r="B4" s="2" t="s">
        <v>804</v>
      </c>
      <c r="C4" s="4"/>
      <c r="D4" s="4"/>
      <c r="E4" s="17"/>
      <c r="F4" s="63" t="s">
        <v>840</v>
      </c>
    </row>
    <row r="5" spans="1:6" x14ac:dyDescent="0.25">
      <c r="A5" s="52" t="s">
        <v>479</v>
      </c>
      <c r="B5" s="120" t="str">
        <f>"Sind_"&amp;$B$4&amp;"_"&amp;$A5</f>
        <v>Sind_Ssi_Ind</v>
      </c>
      <c r="C5" s="7" t="s">
        <v>0</v>
      </c>
      <c r="D5" s="4"/>
      <c r="E5" s="56" t="s">
        <v>781</v>
      </c>
      <c r="F5" s="126">
        <v>3894699</v>
      </c>
    </row>
    <row r="6" spans="1:6" s="50" customFormat="1" x14ac:dyDescent="0.25">
      <c r="A6" s="73"/>
      <c r="B6" s="120"/>
      <c r="C6" s="56"/>
      <c r="D6" s="46"/>
      <c r="E6" s="46"/>
      <c r="F6" s="46"/>
    </row>
    <row r="7" spans="1:6" x14ac:dyDescent="0.25">
      <c r="A7" s="52" t="s">
        <v>805</v>
      </c>
      <c r="B7" s="120" t="str">
        <f t="shared" ref="B7:B48" si="0">"Sind_"&amp;$B$4&amp;"_"&amp;$A7</f>
        <v>Sind_Ssi_KaPe</v>
      </c>
      <c r="C7" s="7" t="s">
        <v>1</v>
      </c>
      <c r="D7" s="4"/>
      <c r="E7" s="56" t="s">
        <v>782</v>
      </c>
      <c r="F7" s="126">
        <v>14703079</v>
      </c>
    </row>
    <row r="8" spans="1:6" x14ac:dyDescent="0.25">
      <c r="A8" s="52" t="s">
        <v>807</v>
      </c>
      <c r="B8" s="120" t="str">
        <f t="shared" si="0"/>
        <v>Sind_Ssi_KaPeP</v>
      </c>
      <c r="C8" s="4"/>
      <c r="D8" s="4" t="s">
        <v>668</v>
      </c>
      <c r="E8" s="4" t="s">
        <v>783</v>
      </c>
      <c r="F8" s="126">
        <v>9047569</v>
      </c>
    </row>
    <row r="9" spans="1:6" x14ac:dyDescent="0.25">
      <c r="A9" s="52" t="s">
        <v>806</v>
      </c>
      <c r="B9" s="120" t="str">
        <f t="shared" si="0"/>
        <v>Sind_Ssi_KaPeK</v>
      </c>
      <c r="C9" s="4"/>
      <c r="D9" s="4" t="s">
        <v>669</v>
      </c>
      <c r="E9" s="4" t="s">
        <v>793</v>
      </c>
      <c r="F9" s="126">
        <v>5655512</v>
      </c>
    </row>
    <row r="10" spans="1:6" s="50" customFormat="1" x14ac:dyDescent="0.25">
      <c r="A10" s="73"/>
      <c r="B10" s="120"/>
      <c r="C10" s="46"/>
      <c r="D10" s="46"/>
      <c r="E10" s="46"/>
      <c r="F10" s="46"/>
    </row>
    <row r="11" spans="1:6" x14ac:dyDescent="0.25">
      <c r="A11" s="52" t="s">
        <v>808</v>
      </c>
      <c r="B11" s="120" t="str">
        <f t="shared" si="0"/>
        <v>Sind_Ssi_Bop</v>
      </c>
      <c r="C11" s="7" t="s">
        <v>2</v>
      </c>
      <c r="D11" s="4"/>
      <c r="E11" s="56" t="s">
        <v>784</v>
      </c>
      <c r="F11" s="126">
        <v>14046540</v>
      </c>
    </row>
    <row r="12" spans="1:6" x14ac:dyDescent="0.25">
      <c r="A12" s="52" t="s">
        <v>809</v>
      </c>
      <c r="B12" s="120" t="str">
        <f t="shared" si="0"/>
        <v>Sind_Ssi_BopP</v>
      </c>
      <c r="C12" s="4"/>
      <c r="D12" s="4" t="s">
        <v>785</v>
      </c>
      <c r="E12" s="4" t="s">
        <v>783</v>
      </c>
      <c r="F12" s="126">
        <v>3430909</v>
      </c>
    </row>
    <row r="13" spans="1:6" x14ac:dyDescent="0.25">
      <c r="A13" s="52" t="s">
        <v>810</v>
      </c>
      <c r="B13" s="120" t="str">
        <f t="shared" si="0"/>
        <v>Sind_Ssi_BopK</v>
      </c>
      <c r="C13" s="4"/>
      <c r="D13" s="4" t="s">
        <v>786</v>
      </c>
      <c r="E13" s="4" t="s">
        <v>793</v>
      </c>
      <c r="F13" s="126">
        <v>10615631</v>
      </c>
    </row>
    <row r="14" spans="1:6" s="50" customFormat="1" x14ac:dyDescent="0.25">
      <c r="A14" s="73"/>
      <c r="B14" s="120"/>
      <c r="C14" s="46"/>
      <c r="D14" s="46"/>
      <c r="E14" s="46"/>
      <c r="F14" s="46"/>
    </row>
    <row r="15" spans="1:6" x14ac:dyDescent="0.25">
      <c r="A15" s="52" t="s">
        <v>473</v>
      </c>
      <c r="B15" s="120" t="str">
        <f t="shared" si="0"/>
        <v>Sind_Ssi_Sp</v>
      </c>
      <c r="C15" s="7" t="s">
        <v>3</v>
      </c>
      <c r="D15" s="4"/>
      <c r="E15" s="56" t="s">
        <v>789</v>
      </c>
      <c r="F15" s="126">
        <v>1218312</v>
      </c>
    </row>
    <row r="16" spans="1:6" x14ac:dyDescent="0.25">
      <c r="A16" s="52" t="s">
        <v>811</v>
      </c>
      <c r="B16" s="120" t="str">
        <f t="shared" si="0"/>
        <v>Sind_Ssi_SpP</v>
      </c>
      <c r="C16" s="4"/>
      <c r="D16" s="4" t="s">
        <v>787</v>
      </c>
      <c r="E16" s="4" t="s">
        <v>783</v>
      </c>
      <c r="F16" s="126">
        <v>777811</v>
      </c>
    </row>
    <row r="17" spans="1:6" x14ac:dyDescent="0.25">
      <c r="A17" s="52" t="s">
        <v>812</v>
      </c>
      <c r="B17" s="120" t="str">
        <f t="shared" si="0"/>
        <v>Sind_Ssi_SpK</v>
      </c>
      <c r="C17" s="4"/>
      <c r="D17" s="4" t="s">
        <v>788</v>
      </c>
      <c r="E17" s="4" t="s">
        <v>793</v>
      </c>
      <c r="F17" s="126">
        <v>440501</v>
      </c>
    </row>
    <row r="18" spans="1:6" s="50" customFormat="1" x14ac:dyDescent="0.25">
      <c r="A18" s="73"/>
      <c r="B18" s="120"/>
      <c r="C18" s="46"/>
      <c r="D18" s="46"/>
      <c r="E18" s="46"/>
      <c r="F18" s="46"/>
    </row>
    <row r="19" spans="1:6" x14ac:dyDescent="0.25">
      <c r="A19" s="52" t="s">
        <v>813</v>
      </c>
      <c r="B19" s="120" t="str">
        <f t="shared" si="0"/>
        <v>Sind_Ssi_Inv</v>
      </c>
      <c r="C19" s="7" t="s">
        <v>4</v>
      </c>
      <c r="D19" s="4"/>
      <c r="E19" s="56" t="s">
        <v>790</v>
      </c>
      <c r="F19" s="126">
        <v>203</v>
      </c>
    </row>
    <row r="20" spans="1:6" s="50" customFormat="1" x14ac:dyDescent="0.25">
      <c r="A20" s="73"/>
      <c r="B20" s="120"/>
      <c r="C20" s="56"/>
      <c r="D20" s="46"/>
      <c r="E20" s="46"/>
      <c r="F20" s="46"/>
    </row>
    <row r="21" spans="1:6" x14ac:dyDescent="0.25">
      <c r="A21" s="52" t="s">
        <v>814</v>
      </c>
      <c r="B21" s="120" t="str">
        <f t="shared" si="0"/>
        <v>Sind_Ssi_Etab</v>
      </c>
      <c r="C21" s="7" t="s">
        <v>5</v>
      </c>
      <c r="D21" s="4"/>
      <c r="E21" s="56" t="s">
        <v>791</v>
      </c>
      <c r="F21" s="126">
        <v>820354</v>
      </c>
    </row>
    <row r="22" spans="1:6" s="50" customFormat="1" x14ac:dyDescent="0.25">
      <c r="A22" s="73"/>
      <c r="B22" s="120"/>
      <c r="C22" s="56"/>
      <c r="D22" s="46"/>
      <c r="E22" s="46"/>
      <c r="F22" s="46"/>
    </row>
    <row r="23" spans="1:6" x14ac:dyDescent="0.25">
      <c r="A23" s="52" t="s">
        <v>815</v>
      </c>
      <c r="B23" s="120" t="str">
        <f t="shared" si="0"/>
        <v>Sind_Ssi_Bol</v>
      </c>
      <c r="C23" s="7" t="s">
        <v>6</v>
      </c>
      <c r="D23" s="4"/>
      <c r="E23" s="56" t="s">
        <v>792</v>
      </c>
      <c r="F23" s="126">
        <v>291035</v>
      </c>
    </row>
    <row r="24" spans="1:6" x14ac:dyDescent="0.25">
      <c r="A24" s="52" t="s">
        <v>816</v>
      </c>
      <c r="B24" s="120" t="str">
        <f t="shared" si="0"/>
        <v>Sind_Ssi_BolP</v>
      </c>
      <c r="C24" s="4"/>
      <c r="D24" s="4" t="s">
        <v>619</v>
      </c>
      <c r="E24" s="4" t="s">
        <v>783</v>
      </c>
      <c r="F24" s="126">
        <v>0</v>
      </c>
    </row>
    <row r="25" spans="1:6" x14ac:dyDescent="0.25">
      <c r="A25" s="52" t="s">
        <v>817</v>
      </c>
      <c r="B25" s="120" t="str">
        <f t="shared" si="0"/>
        <v>Sind_Ssi_BolK</v>
      </c>
      <c r="C25" s="4"/>
      <c r="D25" s="4" t="s">
        <v>620</v>
      </c>
      <c r="E25" s="4" t="s">
        <v>793</v>
      </c>
      <c r="F25" s="126">
        <v>291035</v>
      </c>
    </row>
    <row r="26" spans="1:6" s="50" customFormat="1" x14ac:dyDescent="0.25">
      <c r="A26" s="73"/>
      <c r="B26" s="120"/>
      <c r="C26" s="46"/>
      <c r="D26" s="46"/>
      <c r="E26" s="46"/>
      <c r="F26" s="46"/>
    </row>
    <row r="27" spans="1:6" x14ac:dyDescent="0.25">
      <c r="A27" s="52" t="s">
        <v>818</v>
      </c>
      <c r="B27" s="120" t="str">
        <f t="shared" si="0"/>
        <v>Sind_Ssi_Rp</v>
      </c>
      <c r="C27" s="7" t="s">
        <v>7</v>
      </c>
      <c r="D27" s="4"/>
      <c r="E27" s="56" t="s">
        <v>794</v>
      </c>
      <c r="F27" s="126">
        <v>117343945</v>
      </c>
    </row>
    <row r="28" spans="1:6" x14ac:dyDescent="0.25">
      <c r="A28" s="52" t="s">
        <v>819</v>
      </c>
      <c r="B28" s="120" t="str">
        <f t="shared" si="0"/>
        <v>Sind_Ssi_RpP</v>
      </c>
      <c r="C28" s="4"/>
      <c r="D28" s="4" t="s">
        <v>629</v>
      </c>
      <c r="E28" s="4" t="s">
        <v>783</v>
      </c>
      <c r="F28" s="126">
        <v>81006186</v>
      </c>
    </row>
    <row r="29" spans="1:6" x14ac:dyDescent="0.25">
      <c r="A29" s="52" t="s">
        <v>820</v>
      </c>
      <c r="B29" s="120" t="str">
        <f t="shared" si="0"/>
        <v>Sind_Ssi_RpK</v>
      </c>
      <c r="C29" s="4"/>
      <c r="D29" s="4" t="s">
        <v>630</v>
      </c>
      <c r="E29" s="4" t="s">
        <v>793</v>
      </c>
      <c r="F29" s="126">
        <v>36337761</v>
      </c>
    </row>
    <row r="30" spans="1:6" s="50" customFormat="1" x14ac:dyDescent="0.25">
      <c r="A30" s="73"/>
      <c r="B30" s="120"/>
      <c r="C30" s="46"/>
      <c r="D30" s="46"/>
      <c r="E30" s="46"/>
      <c r="F30" s="46"/>
    </row>
    <row r="31" spans="1:6" s="50" customFormat="1" x14ac:dyDescent="0.25">
      <c r="A31" s="52" t="s">
        <v>917</v>
      </c>
      <c r="B31" s="120" t="str">
        <f t="shared" si="0"/>
        <v>Sind_Ssi_Ap</v>
      </c>
      <c r="C31" s="56" t="s">
        <v>8</v>
      </c>
      <c r="D31" s="46"/>
      <c r="E31" s="56" t="s">
        <v>999</v>
      </c>
      <c r="F31" s="126">
        <v>58037366</v>
      </c>
    </row>
    <row r="32" spans="1:6" s="50" customFormat="1" x14ac:dyDescent="0.25">
      <c r="A32" s="52" t="s">
        <v>918</v>
      </c>
      <c r="B32" s="120" t="str">
        <f t="shared" si="0"/>
        <v>Sind_Ssi_ApP</v>
      </c>
      <c r="C32" s="46"/>
      <c r="D32" s="46" t="s">
        <v>492</v>
      </c>
      <c r="E32" s="46" t="s">
        <v>783</v>
      </c>
      <c r="F32" s="126">
        <v>43504261</v>
      </c>
    </row>
    <row r="33" spans="1:6" s="50" customFormat="1" x14ac:dyDescent="0.25">
      <c r="A33" s="52" t="s">
        <v>919</v>
      </c>
      <c r="B33" s="120" t="str">
        <f t="shared" si="0"/>
        <v>Sind_Ssi_ApK</v>
      </c>
      <c r="C33" s="46"/>
      <c r="D33" s="46" t="s">
        <v>493</v>
      </c>
      <c r="E33" s="46" t="s">
        <v>793</v>
      </c>
      <c r="F33" s="126">
        <v>14533104</v>
      </c>
    </row>
    <row r="34" spans="1:6" s="50" customFormat="1" x14ac:dyDescent="0.25">
      <c r="A34" s="73"/>
      <c r="B34" s="120"/>
      <c r="C34" s="46"/>
      <c r="D34" s="46"/>
      <c r="E34" s="46"/>
      <c r="F34" s="46"/>
    </row>
    <row r="35" spans="1:6" x14ac:dyDescent="0.25">
      <c r="A35" s="52" t="s">
        <v>821</v>
      </c>
      <c r="B35" s="120" t="str">
        <f t="shared" si="0"/>
        <v>Sind_Ssi_Udd</v>
      </c>
      <c r="C35" s="7" t="s">
        <v>9</v>
      </c>
      <c r="D35" s="4"/>
      <c r="E35" s="56" t="s">
        <v>795</v>
      </c>
      <c r="F35" s="126">
        <v>24923</v>
      </c>
    </row>
    <row r="36" spans="1:6" s="50" customFormat="1" x14ac:dyDescent="0.25">
      <c r="A36" s="73"/>
      <c r="B36" s="120"/>
      <c r="C36" s="56"/>
      <c r="D36" s="46"/>
      <c r="E36" s="46"/>
      <c r="F36" s="46"/>
    </row>
    <row r="37" spans="1:6" x14ac:dyDescent="0.25">
      <c r="A37" s="52" t="s">
        <v>822</v>
      </c>
      <c r="B37" s="120" t="str">
        <f t="shared" si="0"/>
        <v>Sind_Ssi_Gev</v>
      </c>
      <c r="C37" s="7" t="s">
        <v>10</v>
      </c>
      <c r="D37" s="4"/>
      <c r="E37" s="56" t="s">
        <v>796</v>
      </c>
      <c r="F37" s="126">
        <v>8742091</v>
      </c>
    </row>
    <row r="38" spans="1:6" s="50" customFormat="1" x14ac:dyDescent="0.25">
      <c r="A38" s="73"/>
      <c r="B38" s="120"/>
      <c r="C38" s="56"/>
      <c r="D38" s="46"/>
      <c r="E38" s="46"/>
      <c r="F38" s="46"/>
    </row>
    <row r="39" spans="1:6" x14ac:dyDescent="0.25">
      <c r="A39" s="52" t="s">
        <v>823</v>
      </c>
      <c r="B39" s="120" t="str">
        <f t="shared" si="0"/>
        <v>Sind_Ssi_Konj</v>
      </c>
      <c r="C39" s="7" t="s">
        <v>11</v>
      </c>
      <c r="D39" s="4"/>
      <c r="E39" s="56" t="s">
        <v>797</v>
      </c>
      <c r="F39" s="126">
        <v>44831</v>
      </c>
    </row>
    <row r="40" spans="1:6" s="50" customFormat="1" x14ac:dyDescent="0.25">
      <c r="A40" s="73"/>
      <c r="B40" s="120"/>
      <c r="C40" s="56"/>
      <c r="D40" s="46"/>
      <c r="E40" s="46"/>
      <c r="F40" s="46"/>
    </row>
    <row r="41" spans="1:6" x14ac:dyDescent="0.25">
      <c r="A41" s="52" t="s">
        <v>824</v>
      </c>
      <c r="B41" s="120" t="str">
        <f t="shared" si="0"/>
        <v>Sind_Ssi_SiTot</v>
      </c>
      <c r="C41" s="4"/>
      <c r="D41" s="4"/>
      <c r="E41" s="56" t="s">
        <v>798</v>
      </c>
      <c r="F41" s="126">
        <v>219167379</v>
      </c>
    </row>
    <row r="42" spans="1:6" x14ac:dyDescent="0.25">
      <c r="A42" s="75"/>
      <c r="C42" s="4"/>
      <c r="D42" s="4"/>
      <c r="E42" s="4"/>
      <c r="F42" s="6"/>
    </row>
    <row r="43" spans="1:6" x14ac:dyDescent="0.25">
      <c r="A43" s="75"/>
      <c r="C43" s="4"/>
      <c r="D43" s="4"/>
      <c r="E43" s="56" t="s">
        <v>799</v>
      </c>
      <c r="F43" s="6"/>
    </row>
    <row r="44" spans="1:6" x14ac:dyDescent="0.25">
      <c r="A44" s="52" t="s">
        <v>825</v>
      </c>
      <c r="B44" s="120" t="str">
        <f t="shared" si="0"/>
        <v>Sind_Ssi_DsiK</v>
      </c>
      <c r="C44" s="4"/>
      <c r="D44" s="4"/>
      <c r="E44" s="4" t="s">
        <v>800</v>
      </c>
      <c r="F44" s="126">
        <v>15634774</v>
      </c>
    </row>
    <row r="45" spans="1:6" x14ac:dyDescent="0.25">
      <c r="A45" s="52" t="s">
        <v>826</v>
      </c>
      <c r="B45" s="120" t="str">
        <f t="shared" si="0"/>
        <v>Sind_Ssi_DsiR</v>
      </c>
      <c r="C45" s="4"/>
      <c r="D45" s="4"/>
      <c r="E45" s="4" t="s">
        <v>801</v>
      </c>
      <c r="F45" s="126">
        <v>206209133</v>
      </c>
    </row>
    <row r="46" spans="1:6" x14ac:dyDescent="0.25">
      <c r="A46" s="52" t="s">
        <v>827</v>
      </c>
      <c r="B46" s="120" t="str">
        <f t="shared" si="0"/>
        <v>Sind_Ssi_DsiS</v>
      </c>
      <c r="C46" s="4"/>
      <c r="D46" s="4"/>
      <c r="E46" s="4" t="s">
        <v>802</v>
      </c>
      <c r="F46" s="126">
        <v>692493</v>
      </c>
    </row>
    <row r="47" spans="1:6" s="50" customFormat="1" x14ac:dyDescent="0.25">
      <c r="A47" s="52" t="s">
        <v>920</v>
      </c>
      <c r="B47" s="120" t="str">
        <f t="shared" si="0"/>
        <v>Sind_Ssi_DsiA</v>
      </c>
      <c r="C47" s="46"/>
      <c r="D47" s="46"/>
      <c r="E47" s="46" t="s">
        <v>1000</v>
      </c>
      <c r="F47" s="126">
        <v>49317118</v>
      </c>
    </row>
    <row r="48" spans="1:6" x14ac:dyDescent="0.25">
      <c r="A48" s="52" t="s">
        <v>828</v>
      </c>
      <c r="B48" s="120" t="str">
        <f t="shared" si="0"/>
        <v>Sind_Ssi_DsiB</v>
      </c>
      <c r="C48" s="4"/>
      <c r="D48" s="4"/>
      <c r="E48" s="4" t="s">
        <v>803</v>
      </c>
      <c r="F48" s="126">
        <v>823932</v>
      </c>
    </row>
    <row r="49" x14ac:dyDescent="0.25"/>
    <row r="50" hidden="1" x14ac:dyDescent="0.2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0" style="120" hidden="1" customWidth="1"/>
    <col min="2" max="2" width="12.5703125" style="120" hidden="1" customWidth="1"/>
    <col min="3" max="3" width="12.7109375" style="120" hidden="1" customWidth="1"/>
    <col min="4" max="4" width="14.42578125" style="120" hidden="1" customWidth="1"/>
    <col min="5" max="5" width="9.140625" customWidth="1"/>
    <col min="6" max="6" width="69.85546875" customWidth="1"/>
    <col min="7" max="7" width="11" customWidth="1"/>
    <col min="8" max="8" width="10.7109375" customWidth="1"/>
    <col min="9" max="9" width="9.85546875" style="23" customWidth="1"/>
    <col min="10" max="10" width="7.85546875" customWidth="1"/>
    <col min="11" max="16384" width="9.140625" hidden="1"/>
  </cols>
  <sheetData>
    <row r="1" spans="1:9" x14ac:dyDescent="0.25">
      <c r="E1" s="200" t="s">
        <v>1277</v>
      </c>
      <c r="F1" s="200"/>
      <c r="G1" s="200"/>
      <c r="I1"/>
    </row>
    <row r="2" spans="1:9" x14ac:dyDescent="0.25">
      <c r="I2"/>
    </row>
    <row r="3" spans="1:9" ht="23.25" x14ac:dyDescent="0.25">
      <c r="E3" s="199" t="s">
        <v>1258</v>
      </c>
      <c r="F3" s="201"/>
      <c r="G3" s="201"/>
      <c r="H3" s="25"/>
      <c r="I3" s="25"/>
    </row>
    <row r="4" spans="1:9" ht="14.25" customHeight="1" x14ac:dyDescent="0.25">
      <c r="E4" s="218" t="s">
        <v>1001</v>
      </c>
      <c r="F4" s="219"/>
      <c r="G4" s="219"/>
      <c r="H4" s="219"/>
      <c r="I4" s="220"/>
    </row>
    <row r="5" spans="1:9" ht="27.75" customHeight="1" x14ac:dyDescent="0.25">
      <c r="A5" s="13" t="s">
        <v>31</v>
      </c>
      <c r="B5" s="52" t="s">
        <v>479</v>
      </c>
      <c r="C5" s="52" t="s">
        <v>491</v>
      </c>
      <c r="D5" s="52" t="s">
        <v>907</v>
      </c>
      <c r="E5" s="24"/>
      <c r="F5" s="27"/>
      <c r="G5" s="60" t="s">
        <v>928</v>
      </c>
      <c r="H5" s="60" t="s">
        <v>929</v>
      </c>
      <c r="I5" s="26" t="s">
        <v>908</v>
      </c>
    </row>
    <row r="6" spans="1:9" x14ac:dyDescent="0.25">
      <c r="A6" s="2" t="s">
        <v>487</v>
      </c>
      <c r="B6" s="120" t="str">
        <f>"Ssb_"&amp;$A6&amp;"_"&amp;B$5</f>
        <v>Ssb_KrP_Ind</v>
      </c>
      <c r="C6" s="120" t="str">
        <f t="shared" ref="C6:C9" si="0">"Ssb_"&amp;$A6&amp;"_"&amp;C$5</f>
        <v>Ssb_KrP_Udl</v>
      </c>
      <c r="E6" s="24"/>
      <c r="F6" s="27" t="s">
        <v>481</v>
      </c>
      <c r="G6" s="126">
        <v>1010</v>
      </c>
      <c r="H6" s="126">
        <v>96</v>
      </c>
      <c r="I6" s="24"/>
    </row>
    <row r="7" spans="1:9" x14ac:dyDescent="0.25">
      <c r="A7" s="2" t="s">
        <v>488</v>
      </c>
      <c r="B7" s="120" t="str">
        <f t="shared" ref="B7:B9" si="1">"Ssb_"&amp;$A7&amp;"_"&amp;B$5</f>
        <v>Ssb_Ny_Ind</v>
      </c>
      <c r="C7" s="120" t="str">
        <f t="shared" si="0"/>
        <v>Ssb_Ny_Udl</v>
      </c>
      <c r="E7" s="24" t="s">
        <v>0</v>
      </c>
      <c r="F7" s="24" t="s">
        <v>482</v>
      </c>
      <c r="G7" s="126">
        <v>14</v>
      </c>
      <c r="H7" s="126">
        <v>1</v>
      </c>
      <c r="I7" s="24"/>
    </row>
    <row r="8" spans="1:9" x14ac:dyDescent="0.25">
      <c r="A8" s="2" t="s">
        <v>489</v>
      </c>
      <c r="B8" s="120" t="str">
        <f t="shared" si="1"/>
        <v>Ssb_Ned_Ind</v>
      </c>
      <c r="C8" s="120" t="str">
        <f t="shared" si="0"/>
        <v>Ssb_Ned_Udl</v>
      </c>
      <c r="E8" s="24" t="s">
        <v>1</v>
      </c>
      <c r="F8" s="24" t="s">
        <v>483</v>
      </c>
      <c r="G8" s="126">
        <v>75</v>
      </c>
      <c r="H8" s="126">
        <v>12</v>
      </c>
      <c r="I8" s="24"/>
    </row>
    <row r="9" spans="1:9" x14ac:dyDescent="0.25">
      <c r="A9" s="2" t="s">
        <v>490</v>
      </c>
      <c r="B9" s="120" t="str">
        <f t="shared" si="1"/>
        <v>Ssb_KrU_Ind</v>
      </c>
      <c r="C9" s="120" t="str">
        <f t="shared" si="0"/>
        <v>Ssb_KrU_Udl</v>
      </c>
      <c r="E9" s="24"/>
      <c r="F9" s="27" t="s">
        <v>484</v>
      </c>
      <c r="G9" s="126">
        <v>949</v>
      </c>
      <c r="H9" s="126">
        <v>85</v>
      </c>
      <c r="I9" s="24"/>
    </row>
    <row r="10" spans="1:9" x14ac:dyDescent="0.25">
      <c r="A10" s="2"/>
      <c r="E10" s="24"/>
      <c r="F10" s="24"/>
      <c r="G10" s="24"/>
      <c r="H10" s="24"/>
      <c r="I10" s="24"/>
    </row>
    <row r="11" spans="1:9" x14ac:dyDescent="0.25">
      <c r="A11" s="2"/>
      <c r="E11" s="24"/>
      <c r="F11" s="27" t="s">
        <v>485</v>
      </c>
      <c r="G11" s="24"/>
      <c r="H11" s="24"/>
      <c r="I11" s="24"/>
    </row>
    <row r="12" spans="1:9" x14ac:dyDescent="0.25">
      <c r="A12" s="2" t="s">
        <v>933</v>
      </c>
      <c r="D12" s="120" t="str">
        <f t="shared" ref="D12:D14" si="2">"Ssb_"&amp;$A12&amp;"_"&amp;D$5</f>
        <v>Ssb_BeK_Ant</v>
      </c>
      <c r="E12" s="24" t="s">
        <v>0</v>
      </c>
      <c r="F12" s="24" t="s">
        <v>486</v>
      </c>
      <c r="G12" s="24"/>
      <c r="H12" s="24"/>
      <c r="I12" s="126">
        <v>36747</v>
      </c>
    </row>
    <row r="13" spans="1:9" x14ac:dyDescent="0.25">
      <c r="A13" s="2" t="s">
        <v>934</v>
      </c>
      <c r="D13" s="120" t="str">
        <f t="shared" si="2"/>
        <v>Ssb_BeX_Ant</v>
      </c>
      <c r="E13" s="24" t="s">
        <v>1</v>
      </c>
      <c r="F13" s="24" t="s">
        <v>432</v>
      </c>
      <c r="G13" s="24"/>
      <c r="H13" s="24"/>
      <c r="I13" s="126">
        <v>231</v>
      </c>
    </row>
    <row r="14" spans="1:9" x14ac:dyDescent="0.25">
      <c r="A14" s="2" t="s">
        <v>935</v>
      </c>
      <c r="D14" s="120" t="str">
        <f t="shared" si="2"/>
        <v>Ssb_BeTot_Ant</v>
      </c>
      <c r="E14" s="24"/>
      <c r="F14" s="27" t="s">
        <v>214</v>
      </c>
      <c r="G14" s="24"/>
      <c r="H14" s="24"/>
      <c r="I14" s="126">
        <v>36978</v>
      </c>
    </row>
    <row r="15" spans="1:9" x14ac:dyDescent="0.25"/>
    <row r="16" spans="1:9" hidden="1" x14ac:dyDescent="0.25"/>
    <row r="17" hidden="1" x14ac:dyDescent="0.25"/>
  </sheetData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120" hidden="1" customWidth="1"/>
    <col min="2" max="2" width="13.7109375" style="120" hidden="1" customWidth="1"/>
    <col min="3" max="3" width="4" style="120" bestFit="1" customWidth="1"/>
    <col min="4" max="4" width="74.85546875" style="120" customWidth="1"/>
    <col min="5" max="5" width="14.7109375" style="120" customWidth="1"/>
    <col min="6" max="6" width="9.140625" style="120" customWidth="1"/>
    <col min="7" max="16384" width="9.140625" style="120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ht="23.25" x14ac:dyDescent="0.25">
      <c r="C3" s="199" t="s">
        <v>1191</v>
      </c>
      <c r="D3" s="199"/>
      <c r="E3" s="199"/>
    </row>
    <row r="4" spans="1:5" ht="33.75" customHeight="1" x14ac:dyDescent="0.25">
      <c r="A4" s="48" t="s">
        <v>31</v>
      </c>
      <c r="B4" s="74" t="s">
        <v>37</v>
      </c>
      <c r="C4" s="1"/>
      <c r="D4" s="5"/>
      <c r="E4" s="84" t="s">
        <v>1004</v>
      </c>
    </row>
    <row r="5" spans="1:5" x14ac:dyDescent="0.25">
      <c r="A5" s="51" t="s">
        <v>32</v>
      </c>
      <c r="B5" s="120" t="str">
        <f t="shared" ref="B5:B22" si="0">"Res_"&amp;A5&amp;"_"&amp;$B$4</f>
        <v>Res_Rind_RY</v>
      </c>
      <c r="C5" s="73" t="s">
        <v>0</v>
      </c>
      <c r="D5" s="73" t="s">
        <v>14</v>
      </c>
      <c r="E5" s="126">
        <v>163469</v>
      </c>
    </row>
    <row r="6" spans="1:5" x14ac:dyDescent="0.25">
      <c r="A6" s="51" t="s">
        <v>33</v>
      </c>
      <c r="B6" s="120" t="str">
        <f t="shared" si="0"/>
        <v>Res_Rudg_RY</v>
      </c>
      <c r="C6" s="73" t="s">
        <v>1</v>
      </c>
      <c r="D6" s="73" t="s">
        <v>15</v>
      </c>
      <c r="E6" s="126">
        <v>19151</v>
      </c>
    </row>
    <row r="7" spans="1:5" x14ac:dyDescent="0.25">
      <c r="A7" s="51" t="s">
        <v>844</v>
      </c>
      <c r="B7" s="120" t="str">
        <f t="shared" si="0"/>
        <v>Res_TotR_RY</v>
      </c>
      <c r="C7" s="73"/>
      <c r="D7" s="83" t="s">
        <v>16</v>
      </c>
      <c r="E7" s="126">
        <v>144318</v>
      </c>
    </row>
    <row r="8" spans="1:5" x14ac:dyDescent="0.25">
      <c r="A8" s="51" t="s">
        <v>34</v>
      </c>
      <c r="B8" s="120" t="str">
        <f t="shared" si="0"/>
        <v>Res_UdAk_RY</v>
      </c>
      <c r="C8" s="73" t="s">
        <v>2</v>
      </c>
      <c r="D8" s="73" t="s">
        <v>17</v>
      </c>
      <c r="E8" s="126">
        <v>2998</v>
      </c>
    </row>
    <row r="9" spans="1:5" x14ac:dyDescent="0.25">
      <c r="A9" s="51" t="s">
        <v>845</v>
      </c>
      <c r="B9" s="120" t="str">
        <f t="shared" si="0"/>
        <v>Res_GPi_RY</v>
      </c>
      <c r="C9" s="73" t="s">
        <v>3</v>
      </c>
      <c r="D9" s="73" t="s">
        <v>18</v>
      </c>
      <c r="E9" s="126">
        <v>158120</v>
      </c>
    </row>
    <row r="10" spans="1:5" x14ac:dyDescent="0.25">
      <c r="A10" s="51" t="s">
        <v>846</v>
      </c>
      <c r="B10" s="120" t="str">
        <f t="shared" si="0"/>
        <v>Res_GPu_RY</v>
      </c>
      <c r="C10" s="73" t="s">
        <v>4</v>
      </c>
      <c r="D10" s="73" t="s">
        <v>19</v>
      </c>
      <c r="E10" s="126">
        <v>15352</v>
      </c>
    </row>
    <row r="11" spans="1:5" x14ac:dyDescent="0.25">
      <c r="A11" s="51" t="s">
        <v>847</v>
      </c>
      <c r="B11" s="120" t="str">
        <f t="shared" si="0"/>
        <v>Res_RGTot_RY</v>
      </c>
      <c r="C11" s="73"/>
      <c r="D11" s="83" t="s">
        <v>20</v>
      </c>
      <c r="E11" s="126">
        <v>290088</v>
      </c>
    </row>
    <row r="12" spans="1:5" x14ac:dyDescent="0.25">
      <c r="A12" s="51" t="s">
        <v>35</v>
      </c>
      <c r="B12" s="120" t="str">
        <f t="shared" si="0"/>
        <v>Res_Kreg_RY</v>
      </c>
      <c r="C12" s="73" t="s">
        <v>5</v>
      </c>
      <c r="D12" s="73" t="s">
        <v>21</v>
      </c>
      <c r="E12" s="126">
        <v>1366</v>
      </c>
    </row>
    <row r="13" spans="1:5" x14ac:dyDescent="0.25">
      <c r="A13" s="51" t="s">
        <v>848</v>
      </c>
      <c r="B13" s="120" t="str">
        <f t="shared" si="0"/>
        <v>Res_Xdi_RY</v>
      </c>
      <c r="C13" s="73" t="s">
        <v>6</v>
      </c>
      <c r="D13" s="73" t="s">
        <v>22</v>
      </c>
      <c r="E13" s="126">
        <v>2780</v>
      </c>
    </row>
    <row r="14" spans="1:5" x14ac:dyDescent="0.25">
      <c r="A14" s="51" t="s">
        <v>849</v>
      </c>
      <c r="B14" s="120" t="str">
        <f t="shared" si="0"/>
        <v>Res_UPa_RY</v>
      </c>
      <c r="C14" s="73" t="s">
        <v>7</v>
      </c>
      <c r="D14" s="73" t="s">
        <v>23</v>
      </c>
      <c r="E14" s="126">
        <v>241276</v>
      </c>
    </row>
    <row r="15" spans="1:5" x14ac:dyDescent="0.25">
      <c r="A15" s="51" t="s">
        <v>36</v>
      </c>
      <c r="B15" s="120" t="str">
        <f t="shared" si="0"/>
        <v>Res_ImMa_RY</v>
      </c>
      <c r="C15" s="73" t="s">
        <v>8</v>
      </c>
      <c r="D15" s="73" t="s">
        <v>24</v>
      </c>
      <c r="E15" s="126">
        <v>14951</v>
      </c>
    </row>
    <row r="16" spans="1:5" x14ac:dyDescent="0.25">
      <c r="A16" s="51" t="s">
        <v>850</v>
      </c>
      <c r="B16" s="120" t="str">
        <f t="shared" si="0"/>
        <v>Res_Xdu_RY</v>
      </c>
      <c r="C16" s="73" t="s">
        <v>9</v>
      </c>
      <c r="D16" s="73" t="s">
        <v>25</v>
      </c>
      <c r="E16" s="126">
        <v>164</v>
      </c>
    </row>
    <row r="17" spans="1:5" x14ac:dyDescent="0.25">
      <c r="A17" s="51" t="s">
        <v>851</v>
      </c>
      <c r="B17" s="120" t="str">
        <f t="shared" si="0"/>
        <v>Res_UGn_RY</v>
      </c>
      <c r="C17" s="73" t="s">
        <v>10</v>
      </c>
      <c r="D17" s="73" t="s">
        <v>26</v>
      </c>
      <c r="E17" s="126">
        <v>25241</v>
      </c>
    </row>
    <row r="18" spans="1:5" x14ac:dyDescent="0.25">
      <c r="A18" s="51" t="s">
        <v>852</v>
      </c>
      <c r="B18" s="120" t="str">
        <f t="shared" si="0"/>
        <v>Res_Rat_RY</v>
      </c>
      <c r="C18" s="73" t="s">
        <v>11</v>
      </c>
      <c r="D18" s="73" t="s">
        <v>27</v>
      </c>
      <c r="E18" s="126">
        <v>48</v>
      </c>
    </row>
    <row r="19" spans="1:5" x14ac:dyDescent="0.25">
      <c r="A19" s="51" t="s">
        <v>853</v>
      </c>
      <c r="B19" s="120" t="str">
        <f t="shared" si="0"/>
        <v>Res_Raa_RY</v>
      </c>
      <c r="C19" s="73" t="s">
        <v>12</v>
      </c>
      <c r="D19" s="73" t="s">
        <v>28</v>
      </c>
      <c r="E19" s="126">
        <v>0</v>
      </c>
    </row>
    <row r="20" spans="1:5" x14ac:dyDescent="0.25">
      <c r="A20" s="51" t="s">
        <v>854</v>
      </c>
      <c r="B20" s="120" t="str">
        <f t="shared" si="0"/>
        <v>Res_RfS_RY</v>
      </c>
      <c r="C20" s="73"/>
      <c r="D20" s="83" t="s">
        <v>29</v>
      </c>
      <c r="E20" s="126">
        <v>12643</v>
      </c>
    </row>
    <row r="21" spans="1:5" x14ac:dyDescent="0.25">
      <c r="A21" s="51" t="s">
        <v>30</v>
      </c>
      <c r="B21" s="120" t="str">
        <f t="shared" si="0"/>
        <v>Res_Skat_RY</v>
      </c>
      <c r="C21" s="73" t="s">
        <v>13</v>
      </c>
      <c r="D21" s="73" t="s">
        <v>30</v>
      </c>
      <c r="E21" s="126">
        <v>8075</v>
      </c>
    </row>
    <row r="22" spans="1:5" x14ac:dyDescent="0.25">
      <c r="A22" s="51" t="s">
        <v>855</v>
      </c>
      <c r="B22" s="120" t="str">
        <f t="shared" si="0"/>
        <v>Res_RP_RY</v>
      </c>
      <c r="C22" s="73"/>
      <c r="D22" s="83" t="s">
        <v>519</v>
      </c>
      <c r="E22" s="126">
        <v>4569</v>
      </c>
    </row>
    <row r="23" spans="1:5" x14ac:dyDescent="0.25"/>
    <row r="24" spans="1:5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120" hidden="1" customWidth="1"/>
    <col min="2" max="2" width="15.5703125" style="120" hidden="1" customWidth="1"/>
    <col min="3" max="3" width="4" style="120" bestFit="1" customWidth="1"/>
    <col min="4" max="4" width="5.140625" style="120" bestFit="1" customWidth="1"/>
    <col min="5" max="5" width="90.140625" style="120" bestFit="1" customWidth="1"/>
    <col min="6" max="6" width="19.28515625" style="120" customWidth="1"/>
    <col min="7" max="7" width="9.140625" style="120" customWidth="1"/>
    <col min="8" max="16384" width="9.140625" style="120" hidden="1"/>
  </cols>
  <sheetData>
    <row r="1" spans="1:6" x14ac:dyDescent="0.25">
      <c r="C1" s="200" t="s">
        <v>1277</v>
      </c>
      <c r="D1" s="200"/>
      <c r="E1" s="200"/>
    </row>
    <row r="2" spans="1:6" x14ac:dyDescent="0.25"/>
    <row r="3" spans="1:6" ht="23.25" x14ac:dyDescent="0.25">
      <c r="C3" s="201" t="s">
        <v>1193</v>
      </c>
      <c r="D3" s="201"/>
      <c r="E3" s="201"/>
      <c r="F3" s="201"/>
    </row>
    <row r="4" spans="1:6" ht="25.5" x14ac:dyDescent="0.25">
      <c r="C4" s="73"/>
      <c r="D4" s="73"/>
      <c r="E4" s="83"/>
      <c r="F4" s="76" t="s">
        <v>921</v>
      </c>
    </row>
    <row r="5" spans="1:6" x14ac:dyDescent="0.25">
      <c r="A5" s="47" t="s">
        <v>31</v>
      </c>
      <c r="B5" s="51" t="s">
        <v>104</v>
      </c>
      <c r="C5" s="73"/>
      <c r="D5" s="73"/>
      <c r="E5" s="83" t="s">
        <v>43</v>
      </c>
      <c r="F5" s="76"/>
    </row>
    <row r="6" spans="1:6" x14ac:dyDescent="0.25">
      <c r="A6" s="74" t="s">
        <v>856</v>
      </c>
      <c r="B6" s="120" t="str">
        <f t="shared" ref="B6:B27" si="0">"Bal_"&amp;$B$5&amp;"_"&amp;A6</f>
        <v>Bal_BO_Akac</v>
      </c>
      <c r="C6" s="73" t="s">
        <v>0</v>
      </c>
      <c r="D6" s="73"/>
      <c r="E6" s="73" t="s">
        <v>44</v>
      </c>
      <c r="F6" s="126">
        <v>502409</v>
      </c>
    </row>
    <row r="7" spans="1:6" x14ac:dyDescent="0.25">
      <c r="A7" s="74" t="s">
        <v>857</v>
      </c>
      <c r="B7" s="120" t="str">
        <f t="shared" si="0"/>
        <v>Bal_BO_Agb</v>
      </c>
      <c r="C7" s="73" t="s">
        <v>1</v>
      </c>
      <c r="D7" s="73"/>
      <c r="E7" s="73" t="s">
        <v>45</v>
      </c>
      <c r="F7" s="126">
        <v>0</v>
      </c>
    </row>
    <row r="8" spans="1:6" x14ac:dyDescent="0.25">
      <c r="A8" s="74" t="s">
        <v>461</v>
      </c>
      <c r="B8" s="120" t="str">
        <f t="shared" si="0"/>
        <v>Bal_BO_Atkc</v>
      </c>
      <c r="C8" s="73" t="s">
        <v>2</v>
      </c>
      <c r="D8" s="73"/>
      <c r="E8" s="73" t="s">
        <v>46</v>
      </c>
      <c r="F8" s="126">
        <v>595355</v>
      </c>
    </row>
    <row r="9" spans="1:6" x14ac:dyDescent="0.25">
      <c r="A9" s="74" t="s">
        <v>462</v>
      </c>
      <c r="B9" s="120" t="str">
        <f t="shared" si="0"/>
        <v>Bal_BO_Autd</v>
      </c>
      <c r="C9" s="73" t="s">
        <v>3</v>
      </c>
      <c r="D9" s="73"/>
      <c r="E9" s="73" t="s">
        <v>47</v>
      </c>
      <c r="F9" s="126">
        <v>63392</v>
      </c>
    </row>
    <row r="10" spans="1:6" x14ac:dyDescent="0.25">
      <c r="A10" s="74" t="s">
        <v>463</v>
      </c>
      <c r="B10" s="120" t="str">
        <f t="shared" si="0"/>
        <v>Bal_BO_Auta</v>
      </c>
      <c r="C10" s="73" t="s">
        <v>4</v>
      </c>
      <c r="D10" s="73"/>
      <c r="E10" s="73" t="s">
        <v>48</v>
      </c>
      <c r="F10" s="126">
        <v>2209565</v>
      </c>
    </row>
    <row r="11" spans="1:6" x14ac:dyDescent="0.25">
      <c r="A11" s="74" t="s">
        <v>464</v>
      </c>
      <c r="B11" s="120" t="str">
        <f t="shared" si="0"/>
        <v>Bal_BO_Aod</v>
      </c>
      <c r="C11" s="73" t="s">
        <v>5</v>
      </c>
      <c r="D11" s="73"/>
      <c r="E11" s="73" t="s">
        <v>49</v>
      </c>
      <c r="F11" s="126">
        <v>1236166</v>
      </c>
    </row>
    <row r="12" spans="1:6" x14ac:dyDescent="0.25">
      <c r="A12" s="74" t="s">
        <v>465</v>
      </c>
      <c r="B12" s="120" t="str">
        <f t="shared" si="0"/>
        <v>Bal_BO_Aoa</v>
      </c>
      <c r="C12" s="73" t="s">
        <v>6</v>
      </c>
      <c r="D12" s="73"/>
      <c r="E12" s="73" t="s">
        <v>50</v>
      </c>
      <c r="F12" s="126">
        <v>0</v>
      </c>
    </row>
    <row r="13" spans="1:6" x14ac:dyDescent="0.25">
      <c r="A13" s="74" t="s">
        <v>858</v>
      </c>
      <c r="B13" s="120" t="str">
        <f t="shared" si="0"/>
        <v>Bal_BO_Aak</v>
      </c>
      <c r="C13" s="73" t="s">
        <v>7</v>
      </c>
      <c r="D13" s="73"/>
      <c r="E13" s="73" t="s">
        <v>51</v>
      </c>
      <c r="F13" s="126">
        <v>180512</v>
      </c>
    </row>
    <row r="14" spans="1:6" x14ac:dyDescent="0.25">
      <c r="A14" s="74" t="s">
        <v>859</v>
      </c>
      <c r="B14" s="120" t="str">
        <f t="shared" si="0"/>
        <v>Bal_BO_Akav</v>
      </c>
      <c r="C14" s="73" t="s">
        <v>8</v>
      </c>
      <c r="D14" s="73"/>
      <c r="E14" s="73" t="s">
        <v>52</v>
      </c>
      <c r="F14" s="126">
        <v>0</v>
      </c>
    </row>
    <row r="15" spans="1:6" x14ac:dyDescent="0.25">
      <c r="A15" s="74" t="s">
        <v>860</v>
      </c>
      <c r="B15" s="120" t="str">
        <f t="shared" si="0"/>
        <v>Bal_BO_Aktv</v>
      </c>
      <c r="C15" s="73" t="s">
        <v>9</v>
      </c>
      <c r="D15" s="73"/>
      <c r="E15" s="73" t="s">
        <v>53</v>
      </c>
      <c r="F15" s="126">
        <v>1455</v>
      </c>
    </row>
    <row r="16" spans="1:6" x14ac:dyDescent="0.25">
      <c r="A16" s="74" t="s">
        <v>861</v>
      </c>
      <c r="B16" s="120" t="str">
        <f t="shared" si="0"/>
        <v>Bal_BO_Aatp</v>
      </c>
      <c r="C16" s="73" t="s">
        <v>10</v>
      </c>
      <c r="D16" s="73"/>
      <c r="E16" s="73" t="s">
        <v>54</v>
      </c>
      <c r="F16" s="126">
        <v>39471</v>
      </c>
    </row>
    <row r="17" spans="1:6" x14ac:dyDescent="0.25">
      <c r="A17" s="74" t="s">
        <v>862</v>
      </c>
      <c r="B17" s="120" t="str">
        <f t="shared" si="0"/>
        <v>Bal_BO_Aia</v>
      </c>
      <c r="C17" s="73" t="s">
        <v>11</v>
      </c>
      <c r="D17" s="73"/>
      <c r="E17" s="73" t="s">
        <v>55</v>
      </c>
      <c r="F17" s="126">
        <v>11114</v>
      </c>
    </row>
    <row r="18" spans="1:6" x14ac:dyDescent="0.25">
      <c r="A18" s="74" t="s">
        <v>963</v>
      </c>
      <c r="B18" s="120" t="str">
        <f t="shared" si="0"/>
        <v>Bal_BO_AgbTot</v>
      </c>
      <c r="C18" s="73" t="s">
        <v>12</v>
      </c>
      <c r="D18" s="73"/>
      <c r="E18" s="73" t="s">
        <v>56</v>
      </c>
      <c r="F18" s="126">
        <v>42048</v>
      </c>
    </row>
    <row r="19" spans="1:6" x14ac:dyDescent="0.25">
      <c r="A19" s="74" t="s">
        <v>863</v>
      </c>
      <c r="B19" s="120" t="str">
        <f t="shared" si="0"/>
        <v>Bal_BO_Aie</v>
      </c>
      <c r="C19" s="73"/>
      <c r="D19" s="73" t="s">
        <v>937</v>
      </c>
      <c r="E19" s="73" t="s">
        <v>57</v>
      </c>
      <c r="F19" s="126">
        <v>1589</v>
      </c>
    </row>
    <row r="20" spans="1:6" x14ac:dyDescent="0.25">
      <c r="A20" s="74" t="s">
        <v>864</v>
      </c>
      <c r="B20" s="120" t="str">
        <f t="shared" si="0"/>
        <v>Bal_BO_Ade</v>
      </c>
      <c r="C20" s="73"/>
      <c r="D20" s="73" t="s">
        <v>938</v>
      </c>
      <c r="E20" s="73" t="s">
        <v>58</v>
      </c>
      <c r="F20" s="126">
        <v>40459</v>
      </c>
    </row>
    <row r="21" spans="1:6" x14ac:dyDescent="0.25">
      <c r="A21" s="74" t="s">
        <v>865</v>
      </c>
      <c r="B21" s="120" t="str">
        <f t="shared" si="0"/>
        <v>Bal_BO_Axma</v>
      </c>
      <c r="C21" s="73" t="s">
        <v>13</v>
      </c>
      <c r="D21" s="73"/>
      <c r="E21" s="73" t="s">
        <v>59</v>
      </c>
      <c r="F21" s="126">
        <v>6055</v>
      </c>
    </row>
    <row r="22" spans="1:6" x14ac:dyDescent="0.25">
      <c r="A22" s="74" t="s">
        <v>866</v>
      </c>
      <c r="B22" s="120" t="str">
        <f t="shared" si="0"/>
        <v>Bal_BO_Aas</v>
      </c>
      <c r="C22" s="73" t="s">
        <v>38</v>
      </c>
      <c r="D22" s="73"/>
      <c r="E22" s="73" t="s">
        <v>60</v>
      </c>
      <c r="F22" s="126">
        <v>10532</v>
      </c>
    </row>
    <row r="23" spans="1:6" x14ac:dyDescent="0.25">
      <c r="A23" s="74" t="s">
        <v>869</v>
      </c>
      <c r="B23" s="120" t="str">
        <f t="shared" si="0"/>
        <v>Bal_BO_Aus</v>
      </c>
      <c r="C23" s="73" t="s">
        <v>39</v>
      </c>
      <c r="D23" s="73"/>
      <c r="E23" s="73" t="s">
        <v>61</v>
      </c>
      <c r="F23" s="126">
        <v>5220</v>
      </c>
    </row>
    <row r="24" spans="1:6" x14ac:dyDescent="0.25">
      <c r="A24" s="74" t="s">
        <v>867</v>
      </c>
      <c r="B24" s="120" t="str">
        <f t="shared" si="0"/>
        <v>Bal_BO_Aamb</v>
      </c>
      <c r="C24" s="73" t="s">
        <v>40</v>
      </c>
      <c r="D24" s="73"/>
      <c r="E24" s="73" t="s">
        <v>62</v>
      </c>
      <c r="F24" s="126">
        <v>432</v>
      </c>
    </row>
    <row r="25" spans="1:6" x14ac:dyDescent="0.25">
      <c r="A25" s="74" t="s">
        <v>868</v>
      </c>
      <c r="B25" s="120" t="str">
        <f t="shared" si="0"/>
        <v>Bal_BO_Axa</v>
      </c>
      <c r="C25" s="73" t="s">
        <v>41</v>
      </c>
      <c r="D25" s="73"/>
      <c r="E25" s="73" t="s">
        <v>63</v>
      </c>
      <c r="F25" s="126">
        <v>57668</v>
      </c>
    </row>
    <row r="26" spans="1:6" x14ac:dyDescent="0.25">
      <c r="A26" s="74" t="s">
        <v>870</v>
      </c>
      <c r="B26" s="120" t="str">
        <f t="shared" si="0"/>
        <v>Bal_BO_Apap</v>
      </c>
      <c r="C26" s="73" t="s">
        <v>42</v>
      </c>
      <c r="D26" s="73"/>
      <c r="E26" s="73" t="s">
        <v>64</v>
      </c>
      <c r="F26" s="126">
        <v>11032</v>
      </c>
    </row>
    <row r="27" spans="1:6" x14ac:dyDescent="0.25">
      <c r="A27" s="74" t="s">
        <v>466</v>
      </c>
      <c r="B27" s="120" t="str">
        <f t="shared" si="0"/>
        <v>Bal_BO_ATot</v>
      </c>
      <c r="C27" s="73"/>
      <c r="D27" s="73"/>
      <c r="E27" s="83" t="s">
        <v>65</v>
      </c>
      <c r="F27" s="126">
        <v>4972419</v>
      </c>
    </row>
    <row r="28" spans="1:6" x14ac:dyDescent="0.25">
      <c r="A28" s="75"/>
      <c r="C28" s="73"/>
      <c r="D28" s="73"/>
      <c r="E28" s="73"/>
      <c r="F28" s="75"/>
    </row>
    <row r="29" spans="1:6" x14ac:dyDescent="0.25">
      <c r="A29" s="75"/>
      <c r="C29" s="73"/>
      <c r="D29" s="73"/>
      <c r="E29" s="83" t="s">
        <v>66</v>
      </c>
      <c r="F29" s="75"/>
    </row>
    <row r="30" spans="1:6" x14ac:dyDescent="0.25">
      <c r="A30" s="75"/>
      <c r="C30" s="73"/>
      <c r="D30" s="73"/>
      <c r="E30" s="73"/>
      <c r="F30" s="75"/>
    </row>
    <row r="31" spans="1:6" x14ac:dyDescent="0.25">
      <c r="A31" s="75"/>
      <c r="C31" s="73"/>
      <c r="D31" s="73"/>
      <c r="E31" s="83" t="s">
        <v>67</v>
      </c>
      <c r="F31" s="75"/>
    </row>
    <row r="32" spans="1:6" x14ac:dyDescent="0.25">
      <c r="A32" s="74" t="s">
        <v>872</v>
      </c>
      <c r="B32" s="120" t="str">
        <f t="shared" ref="B32:B42" si="1">"Bal_"&amp;$B$5&amp;"_"&amp;A32</f>
        <v>Bal_BO_PGkc</v>
      </c>
      <c r="C32" s="73" t="s">
        <v>0</v>
      </c>
      <c r="D32" s="73"/>
      <c r="E32" s="73" t="s">
        <v>68</v>
      </c>
      <c r="F32" s="126">
        <v>81917</v>
      </c>
    </row>
    <row r="33" spans="1:6" x14ac:dyDescent="0.25">
      <c r="A33" s="74" t="s">
        <v>873</v>
      </c>
      <c r="B33" s="120" t="str">
        <f t="shared" si="1"/>
        <v>Bal_BO_PGiag</v>
      </c>
      <c r="C33" s="73" t="s">
        <v>1</v>
      </c>
      <c r="D33" s="73"/>
      <c r="E33" s="73" t="s">
        <v>69</v>
      </c>
      <c r="F33" s="126">
        <v>3419321</v>
      </c>
    </row>
    <row r="34" spans="1:6" x14ac:dyDescent="0.25">
      <c r="A34" s="74" t="s">
        <v>874</v>
      </c>
      <c r="B34" s="120" t="str">
        <f t="shared" si="1"/>
        <v>Bal_BO_PGip</v>
      </c>
      <c r="C34" s="73" t="s">
        <v>2</v>
      </c>
      <c r="D34" s="73"/>
      <c r="E34" s="73" t="s">
        <v>70</v>
      </c>
      <c r="F34" s="126">
        <v>39471</v>
      </c>
    </row>
    <row r="35" spans="1:6" x14ac:dyDescent="0.25">
      <c r="A35" s="74" t="s">
        <v>875</v>
      </c>
      <c r="B35" s="120" t="str">
        <f t="shared" si="1"/>
        <v>Bal_BO_PGuod</v>
      </c>
      <c r="C35" s="73" t="s">
        <v>3</v>
      </c>
      <c r="D35" s="73"/>
      <c r="E35" s="73" t="s">
        <v>71</v>
      </c>
      <c r="F35" s="126">
        <v>0</v>
      </c>
    </row>
    <row r="36" spans="1:6" x14ac:dyDescent="0.25">
      <c r="A36" s="74" t="s">
        <v>876</v>
      </c>
      <c r="B36" s="120" t="str">
        <f t="shared" si="1"/>
        <v>Bal_BO_PGuoa</v>
      </c>
      <c r="C36" s="73" t="s">
        <v>4</v>
      </c>
      <c r="D36" s="73"/>
      <c r="E36" s="73" t="s">
        <v>72</v>
      </c>
      <c r="F36" s="126">
        <v>228630</v>
      </c>
    </row>
    <row r="37" spans="1:6" x14ac:dyDescent="0.25">
      <c r="A37" s="74" t="s">
        <v>877</v>
      </c>
      <c r="B37" s="120" t="str">
        <f t="shared" si="1"/>
        <v>Bal_BO_PGxfd</v>
      </c>
      <c r="C37" s="73" t="s">
        <v>5</v>
      </c>
      <c r="D37" s="73"/>
      <c r="E37" s="73" t="s">
        <v>73</v>
      </c>
      <c r="F37" s="126">
        <v>0</v>
      </c>
    </row>
    <row r="38" spans="1:6" x14ac:dyDescent="0.25">
      <c r="A38" s="74" t="s">
        <v>878</v>
      </c>
      <c r="B38" s="120" t="str">
        <f t="shared" si="1"/>
        <v>Bal_BO_PGas</v>
      </c>
      <c r="C38" s="73" t="s">
        <v>6</v>
      </c>
      <c r="D38" s="73"/>
      <c r="E38" s="73" t="s">
        <v>74</v>
      </c>
      <c r="F38" s="126">
        <v>4678</v>
      </c>
    </row>
    <row r="39" spans="1:6" x14ac:dyDescent="0.25">
      <c r="A39" s="74" t="s">
        <v>879</v>
      </c>
      <c r="B39" s="120" t="str">
        <f t="shared" si="1"/>
        <v>Bal_BO_PGmof</v>
      </c>
      <c r="C39" s="73" t="s">
        <v>7</v>
      </c>
      <c r="D39" s="73"/>
      <c r="E39" s="73" t="s">
        <v>75</v>
      </c>
      <c r="F39" s="126">
        <v>432</v>
      </c>
    </row>
    <row r="40" spans="1:6" x14ac:dyDescent="0.25">
      <c r="A40" s="74" t="s">
        <v>880</v>
      </c>
      <c r="B40" s="120" t="str">
        <f t="shared" si="1"/>
        <v>Bal_BO_PGxap</v>
      </c>
      <c r="C40" s="73" t="s">
        <v>8</v>
      </c>
      <c r="D40" s="73"/>
      <c r="E40" s="73" t="s">
        <v>76</v>
      </c>
      <c r="F40" s="126">
        <v>140357</v>
      </c>
    </row>
    <row r="41" spans="1:6" x14ac:dyDescent="0.25">
      <c r="A41" s="74" t="s">
        <v>881</v>
      </c>
      <c r="B41" s="120" t="str">
        <f t="shared" si="1"/>
        <v>Bal_BO_PGpaf</v>
      </c>
      <c r="C41" s="73" t="s">
        <v>9</v>
      </c>
      <c r="D41" s="73"/>
      <c r="E41" s="73" t="s">
        <v>64</v>
      </c>
      <c r="F41" s="126">
        <v>3970</v>
      </c>
    </row>
    <row r="42" spans="1:6" x14ac:dyDescent="0.25">
      <c r="A42" s="74" t="s">
        <v>882</v>
      </c>
      <c r="B42" s="120" t="str">
        <f t="shared" si="1"/>
        <v>Bal_BO_PGTot</v>
      </c>
      <c r="C42" s="73"/>
      <c r="D42" s="73"/>
      <c r="E42" s="83" t="s">
        <v>77</v>
      </c>
      <c r="F42" s="126">
        <v>3918774</v>
      </c>
    </row>
    <row r="43" spans="1:6" x14ac:dyDescent="0.25">
      <c r="A43" s="75"/>
      <c r="C43" s="73"/>
      <c r="D43" s="73"/>
      <c r="E43" s="73"/>
      <c r="F43" s="75"/>
    </row>
    <row r="44" spans="1:6" x14ac:dyDescent="0.25">
      <c r="A44" s="75"/>
      <c r="C44" s="73"/>
      <c r="D44" s="73"/>
      <c r="E44" s="83" t="s">
        <v>78</v>
      </c>
      <c r="F44" s="75"/>
    </row>
    <row r="45" spans="1:6" x14ac:dyDescent="0.25">
      <c r="A45" s="74" t="s">
        <v>883</v>
      </c>
      <c r="B45" s="120" t="str">
        <f t="shared" ref="B45:B50" si="2">"Bal_"&amp;$B$5&amp;"_"&amp;A45</f>
        <v>Bal_BO_PHpf</v>
      </c>
      <c r="C45" s="73" t="s">
        <v>10</v>
      </c>
      <c r="D45" s="73"/>
      <c r="E45" s="73" t="s">
        <v>79</v>
      </c>
      <c r="F45" s="126">
        <v>3259</v>
      </c>
    </row>
    <row r="46" spans="1:6" x14ac:dyDescent="0.25">
      <c r="A46" s="74" t="s">
        <v>884</v>
      </c>
      <c r="B46" s="120" t="str">
        <f t="shared" si="2"/>
        <v>Bal_BO_PHus</v>
      </c>
      <c r="C46" s="73" t="s">
        <v>11</v>
      </c>
      <c r="D46" s="73"/>
      <c r="E46" s="73" t="s">
        <v>80</v>
      </c>
      <c r="F46" s="126">
        <v>3952</v>
      </c>
    </row>
    <row r="47" spans="1:6" x14ac:dyDescent="0.25">
      <c r="A47" s="74" t="s">
        <v>885</v>
      </c>
      <c r="B47" s="120" t="str">
        <f t="shared" si="2"/>
        <v>Bal_BO_PHrs</v>
      </c>
      <c r="C47" s="73" t="s">
        <v>12</v>
      </c>
      <c r="D47" s="73"/>
      <c r="E47" s="73" t="s">
        <v>81</v>
      </c>
      <c r="F47" s="126">
        <v>0</v>
      </c>
    </row>
    <row r="48" spans="1:6" x14ac:dyDescent="0.25">
      <c r="A48" s="74" t="s">
        <v>886</v>
      </c>
      <c r="B48" s="120" t="str">
        <f t="shared" si="2"/>
        <v>Bal_BO_PHtg</v>
      </c>
      <c r="C48" s="73" t="s">
        <v>13</v>
      </c>
      <c r="D48" s="73"/>
      <c r="E48" s="73" t="s">
        <v>82</v>
      </c>
      <c r="F48" s="126">
        <v>5752</v>
      </c>
    </row>
    <row r="49" spans="1:6" x14ac:dyDescent="0.25">
      <c r="A49" s="74" t="s">
        <v>887</v>
      </c>
      <c r="B49" s="120" t="str">
        <f t="shared" si="2"/>
        <v>Bal_BO_PHxf</v>
      </c>
      <c r="C49" s="73" t="s">
        <v>38</v>
      </c>
      <c r="D49" s="73"/>
      <c r="E49" s="73" t="s">
        <v>83</v>
      </c>
      <c r="F49" s="126">
        <v>1797</v>
      </c>
    </row>
    <row r="50" spans="1:6" x14ac:dyDescent="0.25">
      <c r="A50" s="74" t="s">
        <v>888</v>
      </c>
      <c r="B50" s="120" t="str">
        <f t="shared" si="2"/>
        <v>Bal_BO_PHTot</v>
      </c>
      <c r="C50" s="73"/>
      <c r="D50" s="73"/>
      <c r="E50" s="83" t="s">
        <v>84</v>
      </c>
      <c r="F50" s="126">
        <v>14760</v>
      </c>
    </row>
    <row r="51" spans="1:6" x14ac:dyDescent="0.25">
      <c r="A51" s="75"/>
      <c r="C51" s="73"/>
      <c r="D51" s="73"/>
      <c r="E51" s="73"/>
      <c r="F51" s="75"/>
    </row>
    <row r="52" spans="1:6" x14ac:dyDescent="0.25">
      <c r="A52" s="75"/>
      <c r="C52" s="73"/>
      <c r="D52" s="73"/>
      <c r="E52" s="83" t="s">
        <v>85</v>
      </c>
      <c r="F52" s="75"/>
    </row>
    <row r="53" spans="1:6" x14ac:dyDescent="0.25">
      <c r="A53" s="74" t="s">
        <v>871</v>
      </c>
      <c r="B53" s="120" t="str">
        <f>"Bal_"&amp;$B$5&amp;"_"&amp;A53</f>
        <v>Bal_BO_Pek</v>
      </c>
      <c r="C53" s="73" t="s">
        <v>39</v>
      </c>
      <c r="D53" s="73"/>
      <c r="E53" s="73" t="s">
        <v>85</v>
      </c>
      <c r="F53" s="126">
        <v>16054</v>
      </c>
    </row>
    <row r="54" spans="1:6" x14ac:dyDescent="0.25">
      <c r="A54" s="75"/>
      <c r="C54" s="73"/>
      <c r="D54" s="73"/>
      <c r="E54" s="73"/>
      <c r="F54" s="75"/>
    </row>
    <row r="55" spans="1:6" x14ac:dyDescent="0.25">
      <c r="A55" s="75"/>
      <c r="C55" s="73"/>
      <c r="D55" s="73"/>
      <c r="E55" s="83" t="s">
        <v>86</v>
      </c>
      <c r="F55" s="75"/>
    </row>
    <row r="56" spans="1:6" x14ac:dyDescent="0.25">
      <c r="A56" s="74" t="s">
        <v>889</v>
      </c>
      <c r="B56" s="120" t="str">
        <f t="shared" ref="B56:B71" si="3">"Bal_"&amp;$B$5&amp;"_"&amp;A56</f>
        <v>Bal_BO_PEaag</v>
      </c>
      <c r="C56" s="73" t="s">
        <v>40</v>
      </c>
      <c r="D56" s="73"/>
      <c r="E56" s="73" t="s">
        <v>87</v>
      </c>
      <c r="F56" s="126">
        <v>482758</v>
      </c>
    </row>
    <row r="57" spans="1:6" x14ac:dyDescent="0.25">
      <c r="A57" s="74" t="s">
        <v>890</v>
      </c>
      <c r="B57" s="120" t="str">
        <f t="shared" si="3"/>
        <v>Bal_BO_PEoe</v>
      </c>
      <c r="C57" s="73" t="s">
        <v>41</v>
      </c>
      <c r="D57" s="73"/>
      <c r="E57" s="73" t="s">
        <v>88</v>
      </c>
      <c r="F57" s="126">
        <v>0</v>
      </c>
    </row>
    <row r="58" spans="1:6" x14ac:dyDescent="0.25">
      <c r="A58" s="74" t="s">
        <v>891</v>
      </c>
      <c r="B58" s="120" t="str">
        <f t="shared" si="3"/>
        <v>Bal_BO_PEav</v>
      </c>
      <c r="C58" s="73" t="s">
        <v>42</v>
      </c>
      <c r="D58" s="73"/>
      <c r="E58" s="73" t="s">
        <v>89</v>
      </c>
      <c r="F58" s="126">
        <v>1185</v>
      </c>
    </row>
    <row r="59" spans="1:6" x14ac:dyDescent="0.25">
      <c r="A59" s="74" t="s">
        <v>892</v>
      </c>
      <c r="B59" s="120" t="str">
        <f t="shared" si="3"/>
        <v>Bal_BO_PEo</v>
      </c>
      <c r="C59" s="73"/>
      <c r="D59" s="73" t="s">
        <v>939</v>
      </c>
      <c r="E59" s="73" t="s">
        <v>90</v>
      </c>
      <c r="F59" s="126">
        <v>1691</v>
      </c>
    </row>
    <row r="60" spans="1:6" x14ac:dyDescent="0.25">
      <c r="A60" s="74" t="s">
        <v>893</v>
      </c>
      <c r="B60" s="120" t="str">
        <f t="shared" si="3"/>
        <v>Bal_BO_PEavu</v>
      </c>
      <c r="C60" s="73"/>
      <c r="D60" s="73" t="s">
        <v>940</v>
      </c>
      <c r="E60" s="73" t="s">
        <v>91</v>
      </c>
      <c r="F60" s="126">
        <v>0</v>
      </c>
    </row>
    <row r="61" spans="1:6" x14ac:dyDescent="0.25">
      <c r="A61" s="74" t="s">
        <v>894</v>
      </c>
      <c r="B61" s="120" t="str">
        <f t="shared" si="3"/>
        <v>Bal_BO_PEavs</v>
      </c>
      <c r="C61" s="73"/>
      <c r="D61" s="73" t="s">
        <v>941</v>
      </c>
      <c r="E61" s="73" t="s">
        <v>92</v>
      </c>
      <c r="F61" s="126">
        <v>-506</v>
      </c>
    </row>
    <row r="62" spans="1:6" x14ac:dyDescent="0.25">
      <c r="A62" s="74" t="s">
        <v>895</v>
      </c>
      <c r="B62" s="120" t="str">
        <f t="shared" si="3"/>
        <v>Bal_BO_PEavo</v>
      </c>
      <c r="C62" s="73"/>
      <c r="D62" s="73" t="s">
        <v>942</v>
      </c>
      <c r="E62" s="73" t="s">
        <v>93</v>
      </c>
      <c r="F62" s="126">
        <v>0</v>
      </c>
    </row>
    <row r="63" spans="1:6" x14ac:dyDescent="0.25">
      <c r="A63" s="74" t="s">
        <v>896</v>
      </c>
      <c r="B63" s="120" t="str">
        <f t="shared" si="3"/>
        <v>Bal_BO_PExv</v>
      </c>
      <c r="C63" s="73"/>
      <c r="D63" s="73" t="s">
        <v>943</v>
      </c>
      <c r="E63" s="73" t="s">
        <v>94</v>
      </c>
      <c r="F63" s="126">
        <v>0</v>
      </c>
    </row>
    <row r="64" spans="1:6" x14ac:dyDescent="0.25">
      <c r="A64" s="74" t="s">
        <v>897</v>
      </c>
      <c r="B64" s="120" t="str">
        <f t="shared" si="3"/>
        <v>Bal_BO_PExr</v>
      </c>
      <c r="C64" s="73" t="s">
        <v>102</v>
      </c>
      <c r="D64" s="73"/>
      <c r="E64" s="73" t="s">
        <v>95</v>
      </c>
      <c r="F64" s="126">
        <v>62900</v>
      </c>
    </row>
    <row r="65" spans="1:6" x14ac:dyDescent="0.25">
      <c r="A65" s="74" t="s">
        <v>898</v>
      </c>
      <c r="B65" s="120" t="str">
        <f t="shared" si="3"/>
        <v>Bal_BO_PElr</v>
      </c>
      <c r="C65" s="73"/>
      <c r="D65" s="73" t="s">
        <v>944</v>
      </c>
      <c r="E65" s="73" t="s">
        <v>110</v>
      </c>
      <c r="F65" s="126">
        <v>0</v>
      </c>
    </row>
    <row r="66" spans="1:6" x14ac:dyDescent="0.25">
      <c r="A66" s="74" t="s">
        <v>899</v>
      </c>
      <c r="B66" s="120" t="str">
        <f t="shared" si="3"/>
        <v>Bal_BO_PEvr</v>
      </c>
      <c r="C66" s="73"/>
      <c r="D66" s="73" t="s">
        <v>945</v>
      </c>
      <c r="E66" s="73" t="s">
        <v>96</v>
      </c>
      <c r="F66" s="126">
        <v>0</v>
      </c>
    </row>
    <row r="67" spans="1:6" x14ac:dyDescent="0.25">
      <c r="A67" s="74" t="s">
        <v>900</v>
      </c>
      <c r="B67" s="120" t="str">
        <f t="shared" si="3"/>
        <v>Bal_BO_PErs</v>
      </c>
      <c r="C67" s="73"/>
      <c r="D67" s="73" t="s">
        <v>946</v>
      </c>
      <c r="E67" s="73" t="s">
        <v>97</v>
      </c>
      <c r="F67" s="126">
        <v>0</v>
      </c>
    </row>
    <row r="68" spans="1:6" x14ac:dyDescent="0.25">
      <c r="A68" s="74" t="s">
        <v>901</v>
      </c>
      <c r="B68" s="120" t="str">
        <f t="shared" si="3"/>
        <v>Bal_BO_PExs</v>
      </c>
      <c r="C68" s="73"/>
      <c r="D68" s="73" t="s">
        <v>947</v>
      </c>
      <c r="E68" s="73" t="s">
        <v>98</v>
      </c>
      <c r="F68" s="126">
        <v>62900</v>
      </c>
    </row>
    <row r="69" spans="1:6" x14ac:dyDescent="0.25">
      <c r="A69" s="74" t="s">
        <v>902</v>
      </c>
      <c r="B69" s="120" t="str">
        <f t="shared" si="3"/>
        <v>Bal_BO_PEou</v>
      </c>
      <c r="C69" s="73" t="s">
        <v>103</v>
      </c>
      <c r="D69" s="73"/>
      <c r="E69" s="73" t="s">
        <v>99</v>
      </c>
      <c r="F69" s="126">
        <v>475991</v>
      </c>
    </row>
    <row r="70" spans="1:6" x14ac:dyDescent="0.25">
      <c r="A70" s="74" t="s">
        <v>903</v>
      </c>
      <c r="B70" s="120" t="str">
        <f t="shared" si="3"/>
        <v>Bal_BO_PEekTot</v>
      </c>
      <c r="C70" s="73"/>
      <c r="D70" s="73"/>
      <c r="E70" s="83" t="s">
        <v>100</v>
      </c>
      <c r="F70" s="126">
        <v>1022831</v>
      </c>
    </row>
    <row r="71" spans="1:6" x14ac:dyDescent="0.25">
      <c r="A71" s="74" t="s">
        <v>470</v>
      </c>
      <c r="B71" s="120" t="str">
        <f t="shared" si="3"/>
        <v>Bal_BO_PTot</v>
      </c>
      <c r="C71" s="73"/>
      <c r="D71" s="73"/>
      <c r="E71" s="83" t="s">
        <v>101</v>
      </c>
      <c r="F71" s="126">
        <v>4972419</v>
      </c>
    </row>
    <row r="72" spans="1:6" x14ac:dyDescent="0.25"/>
    <row r="73" spans="1:6" hidden="1" x14ac:dyDescent="0.2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120" hidden="1" customWidth="1"/>
    <col min="2" max="2" width="19.85546875" style="120" hidden="1" customWidth="1"/>
    <col min="3" max="3" width="4.7109375" style="120" bestFit="1" customWidth="1"/>
    <col min="4" max="4" width="68.5703125" style="120" customWidth="1"/>
    <col min="5" max="5" width="12.140625" style="120" customWidth="1"/>
    <col min="6" max="6" width="9.140625" style="120" customWidth="1"/>
    <col min="7" max="16384" width="9.140625" style="120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ht="23.25" x14ac:dyDescent="0.25">
      <c r="C3" s="199" t="s">
        <v>1192</v>
      </c>
      <c r="D3" s="199"/>
      <c r="E3" s="199"/>
    </row>
    <row r="4" spans="1:5" ht="25.5" x14ac:dyDescent="0.25">
      <c r="A4" s="47" t="s">
        <v>31</v>
      </c>
      <c r="B4" s="51" t="s">
        <v>433</v>
      </c>
      <c r="C4" s="28"/>
      <c r="D4" s="103"/>
      <c r="E4" s="76" t="s">
        <v>840</v>
      </c>
    </row>
    <row r="5" spans="1:5" x14ac:dyDescent="0.25">
      <c r="A5" s="47"/>
      <c r="B5" s="51"/>
      <c r="C5" s="28"/>
      <c r="D5" s="78" t="s">
        <v>417</v>
      </c>
      <c r="E5" s="76"/>
    </row>
    <row r="6" spans="1:5" x14ac:dyDescent="0.25">
      <c r="A6" s="74" t="s">
        <v>434</v>
      </c>
      <c r="B6" s="120" t="str">
        <f>"NoEf_"&amp;$B$4&amp;"_"&amp;A6</f>
        <v>NoEf_Evf_EvFg</v>
      </c>
      <c r="C6" s="28" t="s">
        <v>419</v>
      </c>
      <c r="D6" s="28" t="s">
        <v>422</v>
      </c>
      <c r="E6" s="126">
        <v>261173</v>
      </c>
    </row>
    <row r="7" spans="1:5" x14ac:dyDescent="0.25">
      <c r="A7" s="74" t="s">
        <v>435</v>
      </c>
      <c r="B7" s="120" t="str">
        <f t="shared" ref="B7:B16" si="0">"NoEf_"&amp;$B$4&amp;"_"&amp;A7</f>
        <v>NoEf_Evf_EvTR</v>
      </c>
      <c r="C7" s="28" t="s">
        <v>418</v>
      </c>
      <c r="D7" s="28" t="s">
        <v>423</v>
      </c>
      <c r="E7" s="126">
        <v>160253</v>
      </c>
    </row>
    <row r="8" spans="1:5" x14ac:dyDescent="0.25">
      <c r="A8" s="74" t="s">
        <v>436</v>
      </c>
      <c r="B8" s="120" t="str">
        <f t="shared" si="0"/>
        <v>NoEf_Evf_EvTK</v>
      </c>
      <c r="C8" s="28" t="s">
        <v>420</v>
      </c>
      <c r="D8" s="28" t="s">
        <v>424</v>
      </c>
      <c r="E8" s="126">
        <v>26178</v>
      </c>
    </row>
    <row r="9" spans="1:5" x14ac:dyDescent="0.25">
      <c r="A9" s="74" t="s">
        <v>437</v>
      </c>
      <c r="B9" s="120" t="str">
        <f t="shared" si="0"/>
        <v>NoEf_Evf_EvX</v>
      </c>
      <c r="C9" s="28" t="s">
        <v>421</v>
      </c>
      <c r="D9" s="28" t="s">
        <v>425</v>
      </c>
      <c r="E9" s="126">
        <v>153506</v>
      </c>
    </row>
    <row r="10" spans="1:5" x14ac:dyDescent="0.25">
      <c r="A10" s="74" t="s">
        <v>438</v>
      </c>
      <c r="B10" s="120" t="str">
        <f t="shared" si="0"/>
        <v>NoEf_Evf_EvTot</v>
      </c>
      <c r="C10" s="28"/>
      <c r="D10" s="78" t="s">
        <v>214</v>
      </c>
      <c r="E10" s="126">
        <v>601106</v>
      </c>
    </row>
    <row r="11" spans="1:5" x14ac:dyDescent="0.25">
      <c r="A11" s="76"/>
      <c r="C11" s="28"/>
      <c r="D11" s="28"/>
      <c r="E11" s="76"/>
    </row>
    <row r="12" spans="1:5" x14ac:dyDescent="0.25">
      <c r="A12" s="76"/>
      <c r="C12" s="28"/>
      <c r="D12" s="78" t="s">
        <v>426</v>
      </c>
      <c r="E12" s="76"/>
    </row>
    <row r="13" spans="1:5" x14ac:dyDescent="0.25">
      <c r="A13" s="74" t="s">
        <v>439</v>
      </c>
      <c r="B13" s="120" t="str">
        <f t="shared" si="0"/>
        <v>NoEf_Evf_XFAuk</v>
      </c>
      <c r="C13" s="28" t="s">
        <v>427</v>
      </c>
      <c r="D13" s="28" t="s">
        <v>430</v>
      </c>
      <c r="E13" s="126">
        <v>14029</v>
      </c>
    </row>
    <row r="14" spans="1:5" x14ac:dyDescent="0.25">
      <c r="A14" s="74" t="s">
        <v>440</v>
      </c>
      <c r="B14" s="120" t="str">
        <f t="shared" si="0"/>
        <v>NoEf_Evf_XFAust</v>
      </c>
      <c r="C14" s="28" t="s">
        <v>428</v>
      </c>
      <c r="D14" s="28" t="s">
        <v>431</v>
      </c>
      <c r="E14" s="126">
        <v>0</v>
      </c>
    </row>
    <row r="15" spans="1:5" x14ac:dyDescent="0.25">
      <c r="A15" s="74" t="s">
        <v>441</v>
      </c>
      <c r="B15" s="120" t="str">
        <f t="shared" si="0"/>
        <v>NoEf_Evf_XFAX</v>
      </c>
      <c r="C15" s="28" t="s">
        <v>429</v>
      </c>
      <c r="D15" s="28" t="s">
        <v>432</v>
      </c>
      <c r="E15" s="126">
        <v>5317</v>
      </c>
    </row>
    <row r="16" spans="1:5" x14ac:dyDescent="0.25">
      <c r="A16" s="74" t="s">
        <v>442</v>
      </c>
      <c r="B16" s="120" t="str">
        <f t="shared" si="0"/>
        <v>NoEf_Evf_XFATot</v>
      </c>
      <c r="C16" s="28"/>
      <c r="D16" s="78" t="s">
        <v>214</v>
      </c>
      <c r="E16" s="126">
        <v>19346</v>
      </c>
    </row>
    <row r="17" spans="3:5" x14ac:dyDescent="0.25">
      <c r="C17" s="100"/>
      <c r="D17" s="101"/>
      <c r="E17" s="102"/>
    </row>
    <row r="18" spans="3:5" hidden="1" x14ac:dyDescent="0.25">
      <c r="C18" s="100"/>
      <c r="D18" s="100"/>
      <c r="E18" s="93"/>
    </row>
    <row r="19" spans="3:5" hidden="1" x14ac:dyDescent="0.25">
      <c r="C19" s="100"/>
      <c r="D19" s="100"/>
      <c r="E19" s="93"/>
    </row>
    <row r="20" spans="3:5" hidden="1" x14ac:dyDescent="0.25">
      <c r="C20" s="100"/>
      <c r="D20" s="100"/>
      <c r="E20" s="93"/>
    </row>
    <row r="21" spans="3:5" hidden="1" x14ac:dyDescent="0.25">
      <c r="C21" s="100"/>
      <c r="D21" s="100"/>
      <c r="E21" s="93"/>
    </row>
    <row r="22" spans="3:5" hidden="1" x14ac:dyDescent="0.25"/>
    <row r="23" spans="3:5" hidden="1" x14ac:dyDescent="0.25"/>
    <row r="24" spans="3:5" hidden="1" x14ac:dyDescent="0.2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128" hidden="1" customWidth="1"/>
    <col min="2" max="2" width="13.7109375" style="128" hidden="1" customWidth="1"/>
    <col min="3" max="3" width="12.5703125" style="128" bestFit="1" customWidth="1"/>
    <col min="4" max="4" width="66.85546875" style="128" customWidth="1"/>
    <col min="5" max="5" width="16.5703125" style="128" customWidth="1"/>
    <col min="6" max="6" width="9.140625" style="128" customWidth="1"/>
    <col min="7" max="16384" width="9.140625" style="128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x14ac:dyDescent="0.25">
      <c r="C3" s="130" t="s">
        <v>1197</v>
      </c>
      <c r="D3" s="226" t="s">
        <v>1315</v>
      </c>
      <c r="E3" s="226"/>
    </row>
    <row r="4" spans="1:5" x14ac:dyDescent="0.25">
      <c r="C4" s="131" t="s">
        <v>1196</v>
      </c>
      <c r="D4" s="226">
        <f>INDEX(Gr13Data,MATCH($D$3,Gr13Navn,0),MATCH(C4,Gr13Var,0))</f>
        <v>5301</v>
      </c>
      <c r="E4" s="226"/>
    </row>
    <row r="5" spans="1:5" x14ac:dyDescent="0.25"/>
    <row r="6" spans="1:5" ht="23.25" x14ac:dyDescent="0.25">
      <c r="C6" s="199" t="s">
        <v>1198</v>
      </c>
      <c r="D6" s="199"/>
      <c r="E6" s="199"/>
    </row>
    <row r="7" spans="1:5" ht="33.75" customHeight="1" x14ac:dyDescent="0.25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25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126">
        <f t="shared" ref="E8:E25" si="1">INDEX(Gr13Data,MATCH($D$3,Gr13Navn,0),MATCH(B8,Gr13Var,0))</f>
        <v>1213873</v>
      </c>
    </row>
    <row r="9" spans="1:5" x14ac:dyDescent="0.25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126">
        <f t="shared" si="1"/>
        <v>82283</v>
      </c>
    </row>
    <row r="10" spans="1:5" x14ac:dyDescent="0.25">
      <c r="A10" s="51" t="s">
        <v>844</v>
      </c>
      <c r="B10" s="128" t="str">
        <f t="shared" si="0"/>
        <v>Res_TotR_RY</v>
      </c>
      <c r="C10" s="73"/>
      <c r="D10" s="83" t="s">
        <v>16</v>
      </c>
      <c r="E10" s="126">
        <f t="shared" si="1"/>
        <v>1131591</v>
      </c>
    </row>
    <row r="11" spans="1:5" x14ac:dyDescent="0.25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126">
        <f t="shared" si="1"/>
        <v>45483</v>
      </c>
    </row>
    <row r="12" spans="1:5" x14ac:dyDescent="0.25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126">
        <f t="shared" si="1"/>
        <v>549459</v>
      </c>
    </row>
    <row r="13" spans="1:5" x14ac:dyDescent="0.25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126">
        <f t="shared" si="1"/>
        <v>29695</v>
      </c>
    </row>
    <row r="14" spans="1:5" x14ac:dyDescent="0.25">
      <c r="A14" s="51" t="s">
        <v>847</v>
      </c>
      <c r="B14" s="128" t="str">
        <f t="shared" si="0"/>
        <v>Res_RGTot_RY</v>
      </c>
      <c r="C14" s="73"/>
      <c r="D14" s="83" t="s">
        <v>20</v>
      </c>
      <c r="E14" s="126">
        <f t="shared" si="1"/>
        <v>1696837</v>
      </c>
    </row>
    <row r="15" spans="1:5" x14ac:dyDescent="0.25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126">
        <f t="shared" si="1"/>
        <v>-71275</v>
      </c>
    </row>
    <row r="16" spans="1:5" x14ac:dyDescent="0.25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126">
        <f t="shared" si="1"/>
        <v>36209</v>
      </c>
    </row>
    <row r="17" spans="1:5" x14ac:dyDescent="0.25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126">
        <f t="shared" si="1"/>
        <v>1130421</v>
      </c>
    </row>
    <row r="18" spans="1:5" x14ac:dyDescent="0.25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126">
        <f t="shared" si="1"/>
        <v>34524</v>
      </c>
    </row>
    <row r="19" spans="1:5" x14ac:dyDescent="0.25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126">
        <f t="shared" si="1"/>
        <v>45991</v>
      </c>
    </row>
    <row r="20" spans="1:5" x14ac:dyDescent="0.25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126">
        <f t="shared" si="1"/>
        <v>49401</v>
      </c>
    </row>
    <row r="21" spans="1:5" x14ac:dyDescent="0.25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126">
        <f t="shared" si="1"/>
        <v>99989</v>
      </c>
    </row>
    <row r="22" spans="1:5" x14ac:dyDescent="0.25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126">
        <f t="shared" si="1"/>
        <v>0</v>
      </c>
    </row>
    <row r="23" spans="1:5" x14ac:dyDescent="0.25">
      <c r="A23" s="51" t="s">
        <v>854</v>
      </c>
      <c r="B23" s="128" t="str">
        <f t="shared" si="0"/>
        <v>Res_RfS_RY</v>
      </c>
      <c r="C23" s="73"/>
      <c r="D23" s="83" t="s">
        <v>29</v>
      </c>
      <c r="E23" s="126">
        <f t="shared" si="1"/>
        <v>501423</v>
      </c>
    </row>
    <row r="24" spans="1:5" x14ac:dyDescent="0.25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126">
        <f t="shared" si="1"/>
        <v>82007</v>
      </c>
    </row>
    <row r="25" spans="1:5" x14ac:dyDescent="0.25">
      <c r="A25" s="51" t="s">
        <v>855</v>
      </c>
      <c r="B25" s="128" t="str">
        <f t="shared" si="0"/>
        <v>Res_RP_RY</v>
      </c>
      <c r="C25" s="73"/>
      <c r="D25" s="83" t="s">
        <v>519</v>
      </c>
      <c r="E25" s="126">
        <f t="shared" si="1"/>
        <v>419416</v>
      </c>
    </row>
    <row r="26" spans="1:5" x14ac:dyDescent="0.25"/>
  </sheetData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128" hidden="1" customWidth="1"/>
    <col min="2" max="2" width="15.5703125" style="128" hidden="1" customWidth="1"/>
    <col min="3" max="4" width="7" style="128" customWidth="1"/>
    <col min="5" max="5" width="90.140625" style="128" bestFit="1" customWidth="1"/>
    <col min="6" max="6" width="19.28515625" style="128" customWidth="1"/>
    <col min="7" max="7" width="9.140625" style="128" customWidth="1"/>
    <col min="8" max="16384" width="9.140625" style="128" hidden="1"/>
  </cols>
  <sheetData>
    <row r="1" spans="1:6" x14ac:dyDescent="0.25">
      <c r="C1" s="200" t="s">
        <v>1277</v>
      </c>
      <c r="D1" s="200"/>
      <c r="E1" s="200"/>
    </row>
    <row r="2" spans="1:6" s="3" customFormat="1" x14ac:dyDescent="0.25"/>
    <row r="3" spans="1:6" s="3" customFormat="1" x14ac:dyDescent="0.25">
      <c r="C3" s="227" t="s">
        <v>1197</v>
      </c>
      <c r="D3" s="227"/>
      <c r="E3" s="226" t="s">
        <v>1315</v>
      </c>
      <c r="F3" s="226"/>
    </row>
    <row r="4" spans="1:6" x14ac:dyDescent="0.25">
      <c r="C4" s="228" t="s">
        <v>1196</v>
      </c>
      <c r="D4" s="228"/>
      <c r="E4" s="226">
        <f>INDEX(Gr13Data,MATCH($E$3,Gr13Navn,0),MATCH(C4,Gr13Var,0))</f>
        <v>5301</v>
      </c>
      <c r="F4" s="226"/>
    </row>
    <row r="5" spans="1:6" customFormat="1" x14ac:dyDescent="0.25"/>
    <row r="6" spans="1:6" ht="23.25" x14ac:dyDescent="0.25">
      <c r="C6" s="201" t="s">
        <v>1199</v>
      </c>
      <c r="D6" s="201"/>
      <c r="E6" s="201"/>
      <c r="F6" s="201"/>
    </row>
    <row r="7" spans="1:6" ht="25.5" x14ac:dyDescent="0.25">
      <c r="C7" s="73"/>
      <c r="D7" s="73"/>
      <c r="E7" s="83"/>
      <c r="F7" s="76" t="s">
        <v>921</v>
      </c>
    </row>
    <row r="8" spans="1:6" x14ac:dyDescent="0.25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25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126">
        <f t="shared" ref="F9:F30" si="1">INDEX(Gr13Data,MATCH($E$3,Gr13Navn,0),MATCH(B9,Gr13Var,0))</f>
        <v>876865</v>
      </c>
    </row>
    <row r="10" spans="1:6" x14ac:dyDescent="0.25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126">
        <f t="shared" si="1"/>
        <v>0</v>
      </c>
    </row>
    <row r="11" spans="1:6" x14ac:dyDescent="0.25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126">
        <f t="shared" si="1"/>
        <v>1863684</v>
      </c>
    </row>
    <row r="12" spans="1:6" x14ac:dyDescent="0.25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126">
        <f t="shared" si="1"/>
        <v>0</v>
      </c>
    </row>
    <row r="13" spans="1:6" x14ac:dyDescent="0.25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126">
        <f t="shared" si="1"/>
        <v>20850047</v>
      </c>
    </row>
    <row r="14" spans="1:6" x14ac:dyDescent="0.25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126">
        <f t="shared" si="1"/>
        <v>15207800</v>
      </c>
    </row>
    <row r="15" spans="1:6" x14ac:dyDescent="0.25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126">
        <f t="shared" si="1"/>
        <v>0</v>
      </c>
    </row>
    <row r="16" spans="1:6" x14ac:dyDescent="0.25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126">
        <f t="shared" si="1"/>
        <v>1328188</v>
      </c>
    </row>
    <row r="17" spans="1:6" x14ac:dyDescent="0.25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126">
        <f t="shared" si="1"/>
        <v>0</v>
      </c>
    </row>
    <row r="18" spans="1:6" x14ac:dyDescent="0.25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126">
        <f t="shared" si="1"/>
        <v>258064</v>
      </c>
    </row>
    <row r="19" spans="1:6" x14ac:dyDescent="0.25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126">
        <f t="shared" si="1"/>
        <v>2056027</v>
      </c>
    </row>
    <row r="20" spans="1:6" x14ac:dyDescent="0.25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126">
        <f t="shared" si="1"/>
        <v>0</v>
      </c>
    </row>
    <row r="21" spans="1:6" x14ac:dyDescent="0.25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126">
        <f t="shared" si="1"/>
        <v>983400</v>
      </c>
    </row>
    <row r="22" spans="1:6" x14ac:dyDescent="0.25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126">
        <f t="shared" si="1"/>
        <v>35413</v>
      </c>
    </row>
    <row r="23" spans="1:6" x14ac:dyDescent="0.25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126">
        <f t="shared" si="1"/>
        <v>947987</v>
      </c>
    </row>
    <row r="24" spans="1:6" x14ac:dyDescent="0.25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126">
        <f t="shared" si="1"/>
        <v>63467</v>
      </c>
    </row>
    <row r="25" spans="1:6" x14ac:dyDescent="0.25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126">
        <f t="shared" si="1"/>
        <v>28375</v>
      </c>
    </row>
    <row r="26" spans="1:6" x14ac:dyDescent="0.25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126">
        <f t="shared" si="1"/>
        <v>18541</v>
      </c>
    </row>
    <row r="27" spans="1:6" x14ac:dyDescent="0.25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126">
        <f t="shared" si="1"/>
        <v>112</v>
      </c>
    </row>
    <row r="28" spans="1:6" x14ac:dyDescent="0.25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126">
        <f t="shared" si="1"/>
        <v>781384</v>
      </c>
    </row>
    <row r="29" spans="1:6" x14ac:dyDescent="0.25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126">
        <f t="shared" si="1"/>
        <v>24313</v>
      </c>
    </row>
    <row r="30" spans="1:6" x14ac:dyDescent="0.25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126">
        <f t="shared" si="1"/>
        <v>44340267</v>
      </c>
    </row>
    <row r="31" spans="1:6" x14ac:dyDescent="0.25">
      <c r="A31" s="75"/>
      <c r="C31" s="73"/>
      <c r="D31" s="73"/>
      <c r="E31" s="73"/>
      <c r="F31" s="75"/>
    </row>
    <row r="32" spans="1:6" x14ac:dyDescent="0.25">
      <c r="A32" s="75"/>
      <c r="C32" s="73"/>
      <c r="D32" s="73"/>
      <c r="E32" s="83" t="s">
        <v>66</v>
      </c>
      <c r="F32" s="75"/>
    </row>
    <row r="33" spans="1:6" x14ac:dyDescent="0.25">
      <c r="A33" s="75"/>
      <c r="C33" s="73"/>
      <c r="D33" s="73"/>
      <c r="E33" s="73"/>
      <c r="F33" s="75"/>
    </row>
    <row r="34" spans="1:6" x14ac:dyDescent="0.25">
      <c r="A34" s="75"/>
      <c r="C34" s="73"/>
      <c r="D34" s="73"/>
      <c r="E34" s="83" t="s">
        <v>67</v>
      </c>
      <c r="F34" s="75"/>
    </row>
    <row r="35" spans="1:6" x14ac:dyDescent="0.25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126">
        <f t="shared" ref="F35:F45" si="3">INDEX(Gr13Data,MATCH($E$3,Gr13Navn,0),MATCH(B35,Gr13Var,0))</f>
        <v>3271354</v>
      </c>
    </row>
    <row r="36" spans="1:6" x14ac:dyDescent="0.25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126">
        <f t="shared" si="3"/>
        <v>32148436</v>
      </c>
    </row>
    <row r="37" spans="1:6" x14ac:dyDescent="0.25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126">
        <f t="shared" si="3"/>
        <v>2056027</v>
      </c>
    </row>
    <row r="38" spans="1:6" x14ac:dyDescent="0.25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126">
        <f t="shared" si="3"/>
        <v>0</v>
      </c>
    </row>
    <row r="39" spans="1:6" x14ac:dyDescent="0.25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126">
        <f t="shared" si="3"/>
        <v>0</v>
      </c>
    </row>
    <row r="40" spans="1:6" x14ac:dyDescent="0.25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126">
        <f t="shared" si="3"/>
        <v>263148</v>
      </c>
    </row>
    <row r="41" spans="1:6" x14ac:dyDescent="0.25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126">
        <f t="shared" si="3"/>
        <v>0</v>
      </c>
    </row>
    <row r="42" spans="1:6" x14ac:dyDescent="0.25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126">
        <f t="shared" si="3"/>
        <v>0</v>
      </c>
    </row>
    <row r="43" spans="1:6" x14ac:dyDescent="0.25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126">
        <f t="shared" si="3"/>
        <v>791061</v>
      </c>
    </row>
    <row r="44" spans="1:6" x14ac:dyDescent="0.25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126">
        <f t="shared" si="3"/>
        <v>23292</v>
      </c>
    </row>
    <row r="45" spans="1:6" x14ac:dyDescent="0.25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126">
        <f t="shared" si="3"/>
        <v>38553318</v>
      </c>
    </row>
    <row r="46" spans="1:6" x14ac:dyDescent="0.25">
      <c r="A46" s="75"/>
      <c r="C46" s="73"/>
      <c r="D46" s="73"/>
      <c r="E46" s="73"/>
      <c r="F46" s="75"/>
    </row>
    <row r="47" spans="1:6" x14ac:dyDescent="0.25">
      <c r="A47" s="75"/>
      <c r="C47" s="73"/>
      <c r="D47" s="73"/>
      <c r="E47" s="83" t="s">
        <v>78</v>
      </c>
      <c r="F47" s="75"/>
    </row>
    <row r="48" spans="1:6" x14ac:dyDescent="0.25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126">
        <f t="shared" ref="F48:F53" si="5">INDEX(Gr13Data,MATCH($E$3,Gr13Navn,0),MATCH(B48,Gr13Var,0))</f>
        <v>0</v>
      </c>
    </row>
    <row r="49" spans="1:6" x14ac:dyDescent="0.25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126">
        <f t="shared" si="5"/>
        <v>0</v>
      </c>
    </row>
    <row r="50" spans="1:6" x14ac:dyDescent="0.25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126">
        <f t="shared" si="5"/>
        <v>0</v>
      </c>
    </row>
    <row r="51" spans="1:6" x14ac:dyDescent="0.25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126">
        <f t="shared" si="5"/>
        <v>30520</v>
      </c>
    </row>
    <row r="52" spans="1:6" x14ac:dyDescent="0.25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126">
        <f t="shared" si="5"/>
        <v>74680</v>
      </c>
    </row>
    <row r="53" spans="1:6" x14ac:dyDescent="0.25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126">
        <f t="shared" si="5"/>
        <v>105200</v>
      </c>
    </row>
    <row r="54" spans="1:6" x14ac:dyDescent="0.25">
      <c r="A54" s="75"/>
      <c r="C54" s="73"/>
      <c r="D54" s="73"/>
      <c r="E54" s="73"/>
      <c r="F54" s="75"/>
    </row>
    <row r="55" spans="1:6" x14ac:dyDescent="0.25">
      <c r="A55" s="75"/>
      <c r="C55" s="73"/>
      <c r="D55" s="73"/>
      <c r="E55" s="83" t="s">
        <v>85</v>
      </c>
      <c r="F55" s="75"/>
    </row>
    <row r="56" spans="1:6" x14ac:dyDescent="0.25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126">
        <f>INDEX(Gr13Data,MATCH($E$3,Gr13Navn,0),MATCH(B56,Gr13Var,0))</f>
        <v>0</v>
      </c>
    </row>
    <row r="57" spans="1:6" x14ac:dyDescent="0.25">
      <c r="A57" s="75"/>
      <c r="C57" s="73"/>
      <c r="D57" s="73"/>
      <c r="E57" s="73"/>
      <c r="F57" s="75"/>
    </row>
    <row r="58" spans="1:6" x14ac:dyDescent="0.25">
      <c r="A58" s="75"/>
      <c r="C58" s="73"/>
      <c r="D58" s="73"/>
      <c r="E58" s="83" t="s">
        <v>86</v>
      </c>
      <c r="F58" s="75"/>
    </row>
    <row r="59" spans="1:6" x14ac:dyDescent="0.25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126">
        <f t="shared" ref="F59:F74" si="7">INDEX(Gr13Data,MATCH($E$3,Gr13Navn,0),MATCH(B59,Gr13Var,0))</f>
        <v>300000</v>
      </c>
    </row>
    <row r="60" spans="1:6" x14ac:dyDescent="0.25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126">
        <f t="shared" si="7"/>
        <v>0</v>
      </c>
    </row>
    <row r="61" spans="1:6" x14ac:dyDescent="0.25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126">
        <f t="shared" si="7"/>
        <v>365689</v>
      </c>
    </row>
    <row r="62" spans="1:6" x14ac:dyDescent="0.25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126">
        <f t="shared" si="7"/>
        <v>365689</v>
      </c>
    </row>
    <row r="63" spans="1:6" x14ac:dyDescent="0.25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126">
        <f t="shared" si="7"/>
        <v>0</v>
      </c>
    </row>
    <row r="64" spans="1:6" x14ac:dyDescent="0.25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126">
        <f t="shared" si="7"/>
        <v>0</v>
      </c>
    </row>
    <row r="65" spans="1:6" x14ac:dyDescent="0.25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126">
        <f t="shared" si="7"/>
        <v>0</v>
      </c>
    </row>
    <row r="66" spans="1:6" x14ac:dyDescent="0.25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126">
        <f t="shared" si="7"/>
        <v>0</v>
      </c>
    </row>
    <row r="67" spans="1:6" x14ac:dyDescent="0.25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126">
        <f t="shared" si="7"/>
        <v>1094209</v>
      </c>
    </row>
    <row r="68" spans="1:6" x14ac:dyDescent="0.25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126">
        <f t="shared" si="7"/>
        <v>245233</v>
      </c>
    </row>
    <row r="69" spans="1:6" x14ac:dyDescent="0.25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126">
        <f t="shared" si="7"/>
        <v>0</v>
      </c>
    </row>
    <row r="70" spans="1:6" x14ac:dyDescent="0.25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126">
        <f t="shared" si="7"/>
        <v>0</v>
      </c>
    </row>
    <row r="71" spans="1:6" x14ac:dyDescent="0.25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126">
        <f t="shared" si="7"/>
        <v>848976</v>
      </c>
    </row>
    <row r="72" spans="1:6" x14ac:dyDescent="0.25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126">
        <f t="shared" si="7"/>
        <v>3921851</v>
      </c>
    </row>
    <row r="73" spans="1:6" x14ac:dyDescent="0.25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126">
        <f t="shared" si="7"/>
        <v>5681749</v>
      </c>
    </row>
    <row r="74" spans="1:6" x14ac:dyDescent="0.25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126">
        <f t="shared" si="7"/>
        <v>44340267</v>
      </c>
    </row>
    <row r="75" spans="1:6" x14ac:dyDescent="0.25"/>
  </sheetData>
  <mergeCells count="6">
    <mergeCell ref="C1:E1"/>
    <mergeCell ref="C6:F6"/>
    <mergeCell ref="E3:F3"/>
    <mergeCell ref="E4:F4"/>
    <mergeCell ref="C3:D3"/>
    <mergeCell ref="C4:D4"/>
  </mergeCells>
  <dataValidations count="1">
    <dataValidation type="list" allowBlank="1" showInputMessage="1" showErrorMessage="1" sqref="E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128" hidden="1" customWidth="1"/>
    <col min="2" max="2" width="19.85546875" style="128" hidden="1" customWidth="1"/>
    <col min="3" max="3" width="12.5703125" style="128" bestFit="1" customWidth="1"/>
    <col min="4" max="4" width="59.85546875" style="128" customWidth="1"/>
    <col min="5" max="5" width="16.140625" style="128" customWidth="1"/>
    <col min="6" max="6" width="9.140625" style="128" customWidth="1"/>
    <col min="7" max="16384" width="9.140625" style="128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x14ac:dyDescent="0.25">
      <c r="C3" s="130" t="s">
        <v>1197</v>
      </c>
      <c r="D3" s="226" t="s">
        <v>1315</v>
      </c>
      <c r="E3" s="226"/>
    </row>
    <row r="4" spans="1:5" x14ac:dyDescent="0.25">
      <c r="C4" s="131" t="s">
        <v>1196</v>
      </c>
      <c r="D4" s="226">
        <f>INDEX(Gr13Data,MATCH($D$3,Gr13Navn,0),MATCH(C4,Gr13Var,0))</f>
        <v>5301</v>
      </c>
      <c r="E4" s="226"/>
    </row>
    <row r="5" spans="1:5" customFormat="1" x14ac:dyDescent="0.25"/>
    <row r="6" spans="1:5" ht="23.25" x14ac:dyDescent="0.25">
      <c r="C6" s="199" t="s">
        <v>1200</v>
      </c>
      <c r="D6" s="199"/>
      <c r="E6" s="199"/>
    </row>
    <row r="7" spans="1:5" ht="25.5" x14ac:dyDescent="0.25">
      <c r="A7" s="47" t="s">
        <v>31</v>
      </c>
      <c r="B7" s="51" t="s">
        <v>433</v>
      </c>
      <c r="C7" s="28"/>
      <c r="D7" s="103"/>
      <c r="E7" s="76" t="s">
        <v>840</v>
      </c>
    </row>
    <row r="8" spans="1:5" x14ac:dyDescent="0.25">
      <c r="A8" s="47"/>
      <c r="B8" s="51"/>
      <c r="C8" s="28"/>
      <c r="D8" s="78" t="s">
        <v>417</v>
      </c>
      <c r="E8" s="76"/>
    </row>
    <row r="9" spans="1:5" x14ac:dyDescent="0.25">
      <c r="A9" s="74" t="s">
        <v>434</v>
      </c>
      <c r="B9" s="128" t="str">
        <f>"NoEf_"&amp;$B$7&amp;"_"&amp;A9</f>
        <v>NoEf_Evf_EvFg</v>
      </c>
      <c r="C9" s="28" t="s">
        <v>419</v>
      </c>
      <c r="D9" s="28" t="s">
        <v>422</v>
      </c>
      <c r="E9" s="126">
        <f>INDEX(Gr13Data,MATCH($D$3,Gr13Navn,0),MATCH(B9,Gr13Var,0))</f>
        <v>1511588</v>
      </c>
    </row>
    <row r="10" spans="1:5" x14ac:dyDescent="0.25">
      <c r="A10" s="74" t="s">
        <v>435</v>
      </c>
      <c r="B10" s="128" t="str">
        <f t="shared" ref="B10:B19" si="0">"NoEf_"&amp;$B$7&amp;"_"&amp;A10</f>
        <v>NoEf_Evf_EvTR</v>
      </c>
      <c r="C10" s="28" t="s">
        <v>418</v>
      </c>
      <c r="D10" s="28" t="s">
        <v>423</v>
      </c>
      <c r="E10" s="126">
        <f>INDEX(Gr13Data,MATCH($D$3,Gr13Navn,0),MATCH(B10,Gr13Var,0))</f>
        <v>1511573</v>
      </c>
    </row>
    <row r="11" spans="1:5" x14ac:dyDescent="0.25">
      <c r="A11" s="74" t="s">
        <v>436</v>
      </c>
      <c r="B11" s="128" t="str">
        <f t="shared" si="0"/>
        <v>NoEf_Evf_EvTK</v>
      </c>
      <c r="C11" s="28" t="s">
        <v>420</v>
      </c>
      <c r="D11" s="28" t="s">
        <v>424</v>
      </c>
      <c r="E11" s="126">
        <f>INDEX(Gr13Data,MATCH($D$3,Gr13Navn,0),MATCH(B11,Gr13Var,0))</f>
        <v>18694</v>
      </c>
    </row>
    <row r="12" spans="1:5" x14ac:dyDescent="0.25">
      <c r="A12" s="74" t="s">
        <v>437</v>
      </c>
      <c r="B12" s="128" t="str">
        <f t="shared" si="0"/>
        <v>NoEf_Evf_EvX</v>
      </c>
      <c r="C12" s="28" t="s">
        <v>421</v>
      </c>
      <c r="D12" s="28" t="s">
        <v>425</v>
      </c>
      <c r="E12" s="126">
        <f>INDEX(Gr13Data,MATCH($D$3,Gr13Navn,0),MATCH(B12,Gr13Var,0))</f>
        <v>1927084</v>
      </c>
    </row>
    <row r="13" spans="1:5" x14ac:dyDescent="0.25">
      <c r="A13" s="74" t="s">
        <v>438</v>
      </c>
      <c r="B13" s="128" t="str">
        <f t="shared" si="0"/>
        <v>NoEf_Evf_EvTot</v>
      </c>
      <c r="C13" s="28"/>
      <c r="D13" s="78" t="s">
        <v>214</v>
      </c>
      <c r="E13" s="126">
        <f>INDEX(Gr13Data,MATCH($D$3,Gr13Navn,0),MATCH(B13,Gr13Var,0))</f>
        <v>4968940</v>
      </c>
    </row>
    <row r="14" spans="1:5" x14ac:dyDescent="0.25">
      <c r="A14" s="76"/>
      <c r="C14" s="28"/>
      <c r="D14" s="28"/>
      <c r="E14" s="76"/>
    </row>
    <row r="15" spans="1:5" x14ac:dyDescent="0.25">
      <c r="A15" s="76"/>
      <c r="C15" s="28"/>
      <c r="D15" s="78" t="s">
        <v>426</v>
      </c>
      <c r="E15" s="76"/>
    </row>
    <row r="16" spans="1:5" x14ac:dyDescent="0.25">
      <c r="A16" s="74" t="s">
        <v>439</v>
      </c>
      <c r="B16" s="128" t="str">
        <f t="shared" si="0"/>
        <v>NoEf_Evf_XFAuk</v>
      </c>
      <c r="C16" s="28" t="s">
        <v>427</v>
      </c>
      <c r="D16" s="28" t="s">
        <v>430</v>
      </c>
      <c r="E16" s="126">
        <f>INDEX(Gr13Data,MATCH($D$3,Gr13Navn,0),MATCH(B16,Gr13Var,0))</f>
        <v>44000</v>
      </c>
    </row>
    <row r="17" spans="1:5" x14ac:dyDescent="0.25">
      <c r="A17" s="74" t="s">
        <v>440</v>
      </c>
      <c r="B17" s="128" t="str">
        <f t="shared" si="0"/>
        <v>NoEf_Evf_XFAust</v>
      </c>
      <c r="C17" s="28" t="s">
        <v>428</v>
      </c>
      <c r="D17" s="28" t="s">
        <v>431</v>
      </c>
      <c r="E17" s="126">
        <f>INDEX(Gr13Data,MATCH($D$3,Gr13Navn,0),MATCH(B17,Gr13Var,0))</f>
        <v>0</v>
      </c>
    </row>
    <row r="18" spans="1:5" x14ac:dyDescent="0.25">
      <c r="A18" s="74" t="s">
        <v>441</v>
      </c>
      <c r="B18" s="128" t="str">
        <f t="shared" si="0"/>
        <v>NoEf_Evf_XFAX</v>
      </c>
      <c r="C18" s="28" t="s">
        <v>429</v>
      </c>
      <c r="D18" s="28" t="s">
        <v>432</v>
      </c>
      <c r="E18" s="126">
        <f>INDEX(Gr13Data,MATCH($D$3,Gr13Navn,0),MATCH(B18,Gr13Var,0))</f>
        <v>214728</v>
      </c>
    </row>
    <row r="19" spans="1:5" x14ac:dyDescent="0.25">
      <c r="A19" s="74" t="s">
        <v>442</v>
      </c>
      <c r="B19" s="128" t="str">
        <f t="shared" si="0"/>
        <v>NoEf_Evf_XFATot</v>
      </c>
      <c r="C19" s="28"/>
      <c r="D19" s="78" t="s">
        <v>214</v>
      </c>
      <c r="E19" s="126">
        <f>INDEX(Gr13Data,MATCH($D$3,Gr13Navn,0),MATCH(B19,Gr13Var,0))</f>
        <v>258728</v>
      </c>
    </row>
    <row r="20" spans="1:5" x14ac:dyDescent="0.25">
      <c r="C20" s="100"/>
      <c r="D20" s="101"/>
      <c r="E20" s="102"/>
    </row>
    <row r="21" spans="1:5" hidden="1" x14ac:dyDescent="0.25">
      <c r="C21" s="100"/>
      <c r="D21" s="100"/>
      <c r="E21" s="93"/>
    </row>
    <row r="22" spans="1:5" hidden="1" x14ac:dyDescent="0.25">
      <c r="C22" s="100"/>
      <c r="D22" s="100"/>
      <c r="E22" s="93"/>
    </row>
    <row r="23" spans="1:5" hidden="1" x14ac:dyDescent="0.25">
      <c r="C23" s="100"/>
      <c r="D23" s="100"/>
      <c r="E23" s="93"/>
    </row>
    <row r="24" spans="1:5" hidden="1" x14ac:dyDescent="0.25">
      <c r="C24" s="100"/>
      <c r="D24" s="100"/>
      <c r="E24" s="93"/>
    </row>
  </sheetData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128" hidden="1" customWidth="1"/>
    <col min="2" max="2" width="13.7109375" style="128" hidden="1" customWidth="1"/>
    <col min="3" max="3" width="12.5703125" style="128" bestFit="1" customWidth="1"/>
    <col min="4" max="4" width="66.85546875" style="128" customWidth="1"/>
    <col min="5" max="5" width="16.5703125" style="128" customWidth="1"/>
    <col min="6" max="6" width="9.140625" style="128" customWidth="1"/>
    <col min="7" max="16384" width="9.140625" style="128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x14ac:dyDescent="0.25">
      <c r="C3" s="130" t="s">
        <v>1197</v>
      </c>
      <c r="D3" s="226" t="s">
        <v>1167</v>
      </c>
      <c r="E3" s="226"/>
    </row>
    <row r="4" spans="1:5" x14ac:dyDescent="0.25">
      <c r="C4" s="131" t="s">
        <v>1196</v>
      </c>
      <c r="D4" s="226">
        <f>INDEX(Gr4Data,MATCH($D$3,Gr4Navn,0),MATCH(C4,Gr4Var,0))</f>
        <v>13290</v>
      </c>
      <c r="E4" s="226"/>
    </row>
    <row r="5" spans="1:5" x14ac:dyDescent="0.25"/>
    <row r="6" spans="1:5" ht="23.25" x14ac:dyDescent="0.25">
      <c r="C6" s="199" t="s">
        <v>1201</v>
      </c>
      <c r="D6" s="199"/>
      <c r="E6" s="199"/>
    </row>
    <row r="7" spans="1:5" ht="33.75" customHeight="1" x14ac:dyDescent="0.25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25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126">
        <f t="shared" ref="E8:E25" si="1">INDEX(Gr4Data,MATCH($D$3,Gr4Navn,0),MATCH(B8,Gr4Var,0))</f>
        <v>18563</v>
      </c>
    </row>
    <row r="9" spans="1:5" x14ac:dyDescent="0.25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126">
        <f t="shared" si="1"/>
        <v>777</v>
      </c>
    </row>
    <row r="10" spans="1:5" x14ac:dyDescent="0.25">
      <c r="A10" s="51" t="s">
        <v>844</v>
      </c>
      <c r="B10" s="128" t="str">
        <f t="shared" si="0"/>
        <v>Res_TotR_RY</v>
      </c>
      <c r="C10" s="73"/>
      <c r="D10" s="83" t="s">
        <v>16</v>
      </c>
      <c r="E10" s="126">
        <f t="shared" si="1"/>
        <v>17786</v>
      </c>
    </row>
    <row r="11" spans="1:5" x14ac:dyDescent="0.25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126">
        <f t="shared" si="1"/>
        <v>144</v>
      </c>
    </row>
    <row r="12" spans="1:5" x14ac:dyDescent="0.25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126">
        <f t="shared" si="1"/>
        <v>6606</v>
      </c>
    </row>
    <row r="13" spans="1:5" x14ac:dyDescent="0.25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126">
        <f t="shared" si="1"/>
        <v>909</v>
      </c>
    </row>
    <row r="14" spans="1:5" x14ac:dyDescent="0.25">
      <c r="A14" s="51" t="s">
        <v>847</v>
      </c>
      <c r="B14" s="128" t="str">
        <f t="shared" si="0"/>
        <v>Res_RGTot_RY</v>
      </c>
      <c r="C14" s="73"/>
      <c r="D14" s="83" t="s">
        <v>20</v>
      </c>
      <c r="E14" s="126">
        <f t="shared" si="1"/>
        <v>23627</v>
      </c>
    </row>
    <row r="15" spans="1:5" x14ac:dyDescent="0.25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126">
        <f t="shared" si="1"/>
        <v>-160</v>
      </c>
    </row>
    <row r="16" spans="1:5" x14ac:dyDescent="0.25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126">
        <f t="shared" si="1"/>
        <v>13</v>
      </c>
    </row>
    <row r="17" spans="1:5" x14ac:dyDescent="0.25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126">
        <f t="shared" si="1"/>
        <v>21615</v>
      </c>
    </row>
    <row r="18" spans="1:5" x14ac:dyDescent="0.25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126">
        <f t="shared" si="1"/>
        <v>127</v>
      </c>
    </row>
    <row r="19" spans="1:5" x14ac:dyDescent="0.25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126">
        <f t="shared" si="1"/>
        <v>0</v>
      </c>
    </row>
    <row r="20" spans="1:5" x14ac:dyDescent="0.25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126">
        <f t="shared" si="1"/>
        <v>-3424</v>
      </c>
    </row>
    <row r="21" spans="1:5" x14ac:dyDescent="0.25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126">
        <f t="shared" si="1"/>
        <v>0</v>
      </c>
    </row>
    <row r="22" spans="1:5" x14ac:dyDescent="0.25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126">
        <f t="shared" si="1"/>
        <v>0</v>
      </c>
    </row>
    <row r="23" spans="1:5" x14ac:dyDescent="0.25">
      <c r="A23" s="51" t="s">
        <v>854</v>
      </c>
      <c r="B23" s="128" t="str">
        <f t="shared" si="0"/>
        <v>Res_RfS_RY</v>
      </c>
      <c r="C23" s="73"/>
      <c r="D23" s="83" t="s">
        <v>29</v>
      </c>
      <c r="E23" s="126">
        <f t="shared" si="1"/>
        <v>5162</v>
      </c>
    </row>
    <row r="24" spans="1:5" x14ac:dyDescent="0.25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126">
        <f t="shared" si="1"/>
        <v>1223</v>
      </c>
    </row>
    <row r="25" spans="1:5" x14ac:dyDescent="0.25">
      <c r="A25" s="51" t="s">
        <v>855</v>
      </c>
      <c r="B25" s="128" t="str">
        <f t="shared" si="0"/>
        <v>Res_RP_RY</v>
      </c>
      <c r="C25" s="73"/>
      <c r="D25" s="83" t="s">
        <v>519</v>
      </c>
      <c r="E25" s="126">
        <f t="shared" si="1"/>
        <v>3938</v>
      </c>
    </row>
    <row r="26" spans="1:5" x14ac:dyDescent="0.25"/>
  </sheetData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128" hidden="1" customWidth="1"/>
    <col min="2" max="2" width="15.5703125" style="128" hidden="1" customWidth="1"/>
    <col min="3" max="4" width="7" style="128" customWidth="1"/>
    <col min="5" max="5" width="90.140625" style="128" bestFit="1" customWidth="1"/>
    <col min="6" max="6" width="19.28515625" style="128" customWidth="1"/>
    <col min="7" max="7" width="9.140625" style="128" customWidth="1"/>
    <col min="8" max="16384" width="9.140625" style="128" hidden="1"/>
  </cols>
  <sheetData>
    <row r="1" spans="1:6" x14ac:dyDescent="0.25">
      <c r="C1" s="200" t="s">
        <v>1277</v>
      </c>
      <c r="D1" s="200"/>
      <c r="E1" s="200"/>
    </row>
    <row r="2" spans="1:6" s="3" customFormat="1" x14ac:dyDescent="0.25"/>
    <row r="3" spans="1:6" s="3" customFormat="1" x14ac:dyDescent="0.25">
      <c r="C3" s="227" t="s">
        <v>1197</v>
      </c>
      <c r="D3" s="227"/>
      <c r="E3" s="226" t="s">
        <v>1167</v>
      </c>
      <c r="F3" s="226"/>
    </row>
    <row r="4" spans="1:6" x14ac:dyDescent="0.25">
      <c r="C4" s="228" t="s">
        <v>1196</v>
      </c>
      <c r="D4" s="228"/>
      <c r="E4" s="226">
        <f>INDEX(Gr4Data,MATCH($E$3,Gr4Navn,0),MATCH(C4,Gr4Var,0))</f>
        <v>13290</v>
      </c>
      <c r="F4" s="226"/>
    </row>
    <row r="5" spans="1:6" x14ac:dyDescent="0.25"/>
    <row r="6" spans="1:6" ht="23.25" x14ac:dyDescent="0.25">
      <c r="C6" s="201" t="s">
        <v>1202</v>
      </c>
      <c r="D6" s="201"/>
      <c r="E6" s="201"/>
      <c r="F6" s="201"/>
    </row>
    <row r="7" spans="1:6" ht="25.5" x14ac:dyDescent="0.25">
      <c r="C7" s="73"/>
      <c r="D7" s="73"/>
      <c r="E7" s="83"/>
      <c r="F7" s="76" t="s">
        <v>921</v>
      </c>
    </row>
    <row r="8" spans="1:6" x14ac:dyDescent="0.25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25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126">
        <f t="shared" ref="F9:F30" si="1">INDEX(Gr4Data,MATCH($E$3,Gr4Navn,0),MATCH(B9,Gr4Var,0))</f>
        <v>48677</v>
      </c>
    </row>
    <row r="10" spans="1:6" x14ac:dyDescent="0.25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126">
        <f t="shared" si="1"/>
        <v>0</v>
      </c>
    </row>
    <row r="11" spans="1:6" x14ac:dyDescent="0.25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126">
        <f t="shared" si="1"/>
        <v>82422</v>
      </c>
    </row>
    <row r="12" spans="1:6" x14ac:dyDescent="0.25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126">
        <f t="shared" si="1"/>
        <v>0</v>
      </c>
    </row>
    <row r="13" spans="1:6" x14ac:dyDescent="0.25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126">
        <f t="shared" si="1"/>
        <v>266776</v>
      </c>
    </row>
    <row r="14" spans="1:6" x14ac:dyDescent="0.25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126">
        <f t="shared" si="1"/>
        <v>125703</v>
      </c>
    </row>
    <row r="15" spans="1:6" x14ac:dyDescent="0.25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126">
        <f t="shared" si="1"/>
        <v>0</v>
      </c>
    </row>
    <row r="16" spans="1:6" x14ac:dyDescent="0.25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126">
        <f t="shared" si="1"/>
        <v>8631</v>
      </c>
    </row>
    <row r="17" spans="1:6" x14ac:dyDescent="0.25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126">
        <f t="shared" si="1"/>
        <v>0</v>
      </c>
    </row>
    <row r="18" spans="1:6" x14ac:dyDescent="0.25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126">
        <f t="shared" si="1"/>
        <v>0</v>
      </c>
    </row>
    <row r="19" spans="1:6" x14ac:dyDescent="0.25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126">
        <f t="shared" si="1"/>
        <v>0</v>
      </c>
    </row>
    <row r="20" spans="1:6" x14ac:dyDescent="0.25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126">
        <f t="shared" si="1"/>
        <v>0</v>
      </c>
    </row>
    <row r="21" spans="1:6" x14ac:dyDescent="0.25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126">
        <f t="shared" si="1"/>
        <v>0</v>
      </c>
    </row>
    <row r="22" spans="1:6" x14ac:dyDescent="0.25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126">
        <f t="shared" si="1"/>
        <v>0</v>
      </c>
    </row>
    <row r="23" spans="1:6" x14ac:dyDescent="0.25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126">
        <f t="shared" si="1"/>
        <v>0</v>
      </c>
    </row>
    <row r="24" spans="1:6" x14ac:dyDescent="0.25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126">
        <f t="shared" si="1"/>
        <v>331</v>
      </c>
    </row>
    <row r="25" spans="1:6" x14ac:dyDescent="0.25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126">
        <f t="shared" si="1"/>
        <v>585</v>
      </c>
    </row>
    <row r="26" spans="1:6" x14ac:dyDescent="0.25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126">
        <f t="shared" si="1"/>
        <v>0</v>
      </c>
    </row>
    <row r="27" spans="1:6" x14ac:dyDescent="0.25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126">
        <f t="shared" si="1"/>
        <v>0</v>
      </c>
    </row>
    <row r="28" spans="1:6" x14ac:dyDescent="0.25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126">
        <f t="shared" si="1"/>
        <v>10650</v>
      </c>
    </row>
    <row r="29" spans="1:6" x14ac:dyDescent="0.25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126">
        <f t="shared" si="1"/>
        <v>876</v>
      </c>
    </row>
    <row r="30" spans="1:6" x14ac:dyDescent="0.25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126">
        <f t="shared" si="1"/>
        <v>544650</v>
      </c>
    </row>
    <row r="31" spans="1:6" x14ac:dyDescent="0.25">
      <c r="A31" s="75"/>
      <c r="C31" s="73"/>
      <c r="D31" s="73"/>
      <c r="E31" s="73"/>
      <c r="F31" s="75"/>
    </row>
    <row r="32" spans="1:6" x14ac:dyDescent="0.25">
      <c r="A32" s="75"/>
      <c r="C32" s="73"/>
      <c r="D32" s="73"/>
      <c r="E32" s="83" t="s">
        <v>66</v>
      </c>
      <c r="F32" s="75"/>
    </row>
    <row r="33" spans="1:6" x14ac:dyDescent="0.25">
      <c r="A33" s="75"/>
      <c r="C33" s="73"/>
      <c r="D33" s="73"/>
      <c r="E33" s="73"/>
      <c r="F33" s="75"/>
    </row>
    <row r="34" spans="1:6" x14ac:dyDescent="0.25">
      <c r="A34" s="75"/>
      <c r="C34" s="73"/>
      <c r="D34" s="73"/>
      <c r="E34" s="83" t="s">
        <v>67</v>
      </c>
      <c r="F34" s="75"/>
    </row>
    <row r="35" spans="1:6" x14ac:dyDescent="0.25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126">
        <f t="shared" ref="F35:F45" si="3">INDEX(Gr4Data,MATCH($E$3,Gr4Navn,0),MATCH(B35,Gr4Var,0))</f>
        <v>7137</v>
      </c>
    </row>
    <row r="36" spans="1:6" x14ac:dyDescent="0.25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126">
        <f t="shared" si="3"/>
        <v>459145</v>
      </c>
    </row>
    <row r="37" spans="1:6" x14ac:dyDescent="0.25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126">
        <f t="shared" si="3"/>
        <v>0</v>
      </c>
    </row>
    <row r="38" spans="1:6" x14ac:dyDescent="0.25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126">
        <f t="shared" si="3"/>
        <v>0</v>
      </c>
    </row>
    <row r="39" spans="1:6" x14ac:dyDescent="0.25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126">
        <f t="shared" si="3"/>
        <v>0</v>
      </c>
    </row>
    <row r="40" spans="1:6" x14ac:dyDescent="0.25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126">
        <f t="shared" si="3"/>
        <v>0</v>
      </c>
    </row>
    <row r="41" spans="1:6" x14ac:dyDescent="0.25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126">
        <f t="shared" si="3"/>
        <v>0</v>
      </c>
    </row>
    <row r="42" spans="1:6" x14ac:dyDescent="0.25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126">
        <f t="shared" si="3"/>
        <v>0</v>
      </c>
    </row>
    <row r="43" spans="1:6" x14ac:dyDescent="0.25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126">
        <f t="shared" si="3"/>
        <v>3049</v>
      </c>
    </row>
    <row r="44" spans="1:6" x14ac:dyDescent="0.25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126">
        <f t="shared" si="3"/>
        <v>0</v>
      </c>
    </row>
    <row r="45" spans="1:6" x14ac:dyDescent="0.25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126">
        <f t="shared" si="3"/>
        <v>469331</v>
      </c>
    </row>
    <row r="46" spans="1:6" x14ac:dyDescent="0.25">
      <c r="A46" s="75"/>
      <c r="C46" s="73"/>
      <c r="D46" s="73"/>
      <c r="E46" s="73"/>
      <c r="F46" s="75"/>
    </row>
    <row r="47" spans="1:6" x14ac:dyDescent="0.25">
      <c r="A47" s="75"/>
      <c r="C47" s="73"/>
      <c r="D47" s="73"/>
      <c r="E47" s="83" t="s">
        <v>78</v>
      </c>
      <c r="F47" s="75"/>
    </row>
    <row r="48" spans="1:6" x14ac:dyDescent="0.25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126">
        <f t="shared" ref="F48:F53" si="5">INDEX(Gr4Data,MATCH($E$3,Gr4Navn,0),MATCH(B48,Gr4Var,0))</f>
        <v>0</v>
      </c>
    </row>
    <row r="49" spans="1:6" x14ac:dyDescent="0.25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126">
        <f t="shared" si="5"/>
        <v>4</v>
      </c>
    </row>
    <row r="50" spans="1:6" x14ac:dyDescent="0.25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126">
        <f t="shared" si="5"/>
        <v>0</v>
      </c>
    </row>
    <row r="51" spans="1:6" x14ac:dyDescent="0.25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126">
        <f t="shared" si="5"/>
        <v>0</v>
      </c>
    </row>
    <row r="52" spans="1:6" x14ac:dyDescent="0.25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126">
        <f t="shared" si="5"/>
        <v>0</v>
      </c>
    </row>
    <row r="53" spans="1:6" x14ac:dyDescent="0.25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126">
        <f t="shared" si="5"/>
        <v>4</v>
      </c>
    </row>
    <row r="54" spans="1:6" x14ac:dyDescent="0.25">
      <c r="A54" s="75"/>
      <c r="C54" s="73"/>
      <c r="D54" s="73"/>
      <c r="E54" s="73"/>
      <c r="F54" s="75"/>
    </row>
    <row r="55" spans="1:6" x14ac:dyDescent="0.25">
      <c r="A55" s="75"/>
      <c r="C55" s="73"/>
      <c r="D55" s="73"/>
      <c r="E55" s="83" t="s">
        <v>85</v>
      </c>
      <c r="F55" s="75"/>
    </row>
    <row r="56" spans="1:6" x14ac:dyDescent="0.25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126">
        <f>INDEX(Gr4Data,MATCH($E$3,Gr4Navn,0),MATCH(B56,Gr4Var,0))</f>
        <v>0</v>
      </c>
    </row>
    <row r="57" spans="1:6" x14ac:dyDescent="0.25">
      <c r="A57" s="75"/>
      <c r="C57" s="73"/>
      <c r="D57" s="73"/>
      <c r="E57" s="73"/>
      <c r="F57" s="75"/>
    </row>
    <row r="58" spans="1:6" x14ac:dyDescent="0.25">
      <c r="A58" s="75"/>
      <c r="C58" s="73"/>
      <c r="D58" s="73"/>
      <c r="E58" s="83" t="s">
        <v>86</v>
      </c>
      <c r="F58" s="75"/>
    </row>
    <row r="59" spans="1:6" x14ac:dyDescent="0.25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126">
        <f t="shared" ref="F59:F74" si="7">INDEX(Gr4Data,MATCH($E$3,Gr4Navn,0),MATCH(B59,Gr4Var,0))</f>
        <v>26515</v>
      </c>
    </row>
    <row r="60" spans="1:6" x14ac:dyDescent="0.25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126">
        <f t="shared" si="7"/>
        <v>0</v>
      </c>
    </row>
    <row r="61" spans="1:6" x14ac:dyDescent="0.25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126">
        <f t="shared" si="7"/>
        <v>0</v>
      </c>
    </row>
    <row r="62" spans="1:6" x14ac:dyDescent="0.25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126">
        <f t="shared" si="7"/>
        <v>0</v>
      </c>
    </row>
    <row r="63" spans="1:6" x14ac:dyDescent="0.25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126">
        <f t="shared" si="7"/>
        <v>0</v>
      </c>
    </row>
    <row r="64" spans="1:6" x14ac:dyDescent="0.25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126">
        <f t="shared" si="7"/>
        <v>0</v>
      </c>
    </row>
    <row r="65" spans="1:6" x14ac:dyDescent="0.25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126">
        <f t="shared" si="7"/>
        <v>0</v>
      </c>
    </row>
    <row r="66" spans="1:6" x14ac:dyDescent="0.25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126">
        <f t="shared" si="7"/>
        <v>0</v>
      </c>
    </row>
    <row r="67" spans="1:6" x14ac:dyDescent="0.25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126">
        <f t="shared" si="7"/>
        <v>0</v>
      </c>
    </row>
    <row r="68" spans="1:6" x14ac:dyDescent="0.25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126">
        <f t="shared" si="7"/>
        <v>0</v>
      </c>
    </row>
    <row r="69" spans="1:6" x14ac:dyDescent="0.25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126">
        <f t="shared" si="7"/>
        <v>0</v>
      </c>
    </row>
    <row r="70" spans="1:6" x14ac:dyDescent="0.25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126">
        <f t="shared" si="7"/>
        <v>0</v>
      </c>
    </row>
    <row r="71" spans="1:6" x14ac:dyDescent="0.25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126">
        <f t="shared" si="7"/>
        <v>0</v>
      </c>
    </row>
    <row r="72" spans="1:6" x14ac:dyDescent="0.25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126">
        <f t="shared" si="7"/>
        <v>48800</v>
      </c>
    </row>
    <row r="73" spans="1:6" x14ac:dyDescent="0.25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126">
        <f t="shared" si="7"/>
        <v>75315</v>
      </c>
    </row>
    <row r="74" spans="1:6" x14ac:dyDescent="0.25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126">
        <f t="shared" si="7"/>
        <v>544650</v>
      </c>
    </row>
    <row r="75" spans="1:6" x14ac:dyDescent="0.25"/>
  </sheetData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128" hidden="1" customWidth="1"/>
    <col min="2" max="2" width="19.85546875" style="128" hidden="1" customWidth="1"/>
    <col min="3" max="3" width="12.5703125" style="128" bestFit="1" customWidth="1"/>
    <col min="4" max="4" width="59.85546875" style="128" customWidth="1"/>
    <col min="5" max="5" width="16.140625" style="128" customWidth="1"/>
    <col min="6" max="6" width="9.140625" style="128" customWidth="1"/>
    <col min="7" max="16384" width="9.140625" style="128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x14ac:dyDescent="0.25">
      <c r="C3" s="130" t="s">
        <v>1197</v>
      </c>
      <c r="D3" s="226" t="s">
        <v>1167</v>
      </c>
      <c r="E3" s="226"/>
    </row>
    <row r="4" spans="1:5" x14ac:dyDescent="0.25">
      <c r="C4" s="131" t="s">
        <v>1196</v>
      </c>
      <c r="D4" s="226">
        <f>INDEX(Gr4Data,MATCH($D$3,Gr4Navn,0),MATCH(C4,Gr4Var,0))</f>
        <v>13290</v>
      </c>
      <c r="E4" s="226"/>
    </row>
    <row r="5" spans="1:5" x14ac:dyDescent="0.25"/>
    <row r="6" spans="1:5" ht="23.25" x14ac:dyDescent="0.25">
      <c r="C6" s="199" t="s">
        <v>1203</v>
      </c>
      <c r="D6" s="199"/>
      <c r="E6" s="199"/>
    </row>
    <row r="7" spans="1:5" ht="25.5" x14ac:dyDescent="0.25">
      <c r="A7" s="47" t="s">
        <v>31</v>
      </c>
      <c r="B7" s="51" t="s">
        <v>433</v>
      </c>
      <c r="C7" s="28"/>
      <c r="D7" s="103"/>
      <c r="E7" s="76" t="s">
        <v>840</v>
      </c>
    </row>
    <row r="8" spans="1:5" x14ac:dyDescent="0.25">
      <c r="A8" s="47"/>
      <c r="B8" s="51"/>
      <c r="C8" s="28"/>
      <c r="D8" s="78" t="s">
        <v>417</v>
      </c>
      <c r="E8" s="76"/>
    </row>
    <row r="9" spans="1:5" x14ac:dyDescent="0.25">
      <c r="A9" s="74" t="s">
        <v>434</v>
      </c>
      <c r="B9" s="128" t="str">
        <f>"NoEf_"&amp;$B$7&amp;"_"&amp;A9</f>
        <v>NoEf_Evf_EvFg</v>
      </c>
      <c r="C9" s="28" t="s">
        <v>419</v>
      </c>
      <c r="D9" s="28" t="s">
        <v>422</v>
      </c>
      <c r="E9" s="126">
        <f>INDEX(Gr4Data,MATCH($D$3,Gr4Navn,0),MATCH(B9,Gr4Var,0))</f>
        <v>0</v>
      </c>
    </row>
    <row r="10" spans="1:5" x14ac:dyDescent="0.25">
      <c r="A10" s="74" t="s">
        <v>435</v>
      </c>
      <c r="B10" s="128" t="str">
        <f t="shared" ref="B10:B19" si="0">"NoEf_"&amp;$B$7&amp;"_"&amp;A10</f>
        <v>NoEf_Evf_EvTR</v>
      </c>
      <c r="C10" s="28" t="s">
        <v>418</v>
      </c>
      <c r="D10" s="28" t="s">
        <v>423</v>
      </c>
      <c r="E10" s="126">
        <f>INDEX(Gr4Data,MATCH($D$3,Gr4Navn,0),MATCH(B10,Gr4Var,0))</f>
        <v>13828</v>
      </c>
    </row>
    <row r="11" spans="1:5" x14ac:dyDescent="0.25">
      <c r="A11" s="74" t="s">
        <v>436</v>
      </c>
      <c r="B11" s="128" t="str">
        <f t="shared" si="0"/>
        <v>NoEf_Evf_EvTK</v>
      </c>
      <c r="C11" s="28" t="s">
        <v>420</v>
      </c>
      <c r="D11" s="28" t="s">
        <v>424</v>
      </c>
      <c r="E11" s="126">
        <f>INDEX(Gr4Data,MATCH($D$3,Gr4Navn,0),MATCH(B11,Gr4Var,0))</f>
        <v>0</v>
      </c>
    </row>
    <row r="12" spans="1:5" x14ac:dyDescent="0.25">
      <c r="A12" s="74" t="s">
        <v>437</v>
      </c>
      <c r="B12" s="128" t="str">
        <f t="shared" si="0"/>
        <v>NoEf_Evf_EvX</v>
      </c>
      <c r="C12" s="28" t="s">
        <v>421</v>
      </c>
      <c r="D12" s="28" t="s">
        <v>425</v>
      </c>
      <c r="E12" s="126">
        <f>INDEX(Gr4Data,MATCH($D$3,Gr4Navn,0),MATCH(B12,Gr4Var,0))</f>
        <v>33566</v>
      </c>
    </row>
    <row r="13" spans="1:5" x14ac:dyDescent="0.25">
      <c r="A13" s="74" t="s">
        <v>438</v>
      </c>
      <c r="B13" s="128" t="str">
        <f t="shared" si="0"/>
        <v>NoEf_Evf_EvTot</v>
      </c>
      <c r="C13" s="28"/>
      <c r="D13" s="78" t="s">
        <v>214</v>
      </c>
      <c r="E13" s="126">
        <f>INDEX(Gr4Data,MATCH($D$3,Gr4Navn,0),MATCH(B13,Gr4Var,0))</f>
        <v>47393</v>
      </c>
    </row>
    <row r="14" spans="1:5" x14ac:dyDescent="0.25">
      <c r="A14" s="76"/>
      <c r="C14" s="28"/>
      <c r="D14" s="28"/>
      <c r="E14" s="76"/>
    </row>
    <row r="15" spans="1:5" x14ac:dyDescent="0.25">
      <c r="A15" s="76"/>
      <c r="C15" s="28"/>
      <c r="D15" s="78" t="s">
        <v>426</v>
      </c>
      <c r="E15" s="76"/>
    </row>
    <row r="16" spans="1:5" x14ac:dyDescent="0.25">
      <c r="A16" s="74" t="s">
        <v>439</v>
      </c>
      <c r="B16" s="128" t="str">
        <f t="shared" si="0"/>
        <v>NoEf_Evf_XFAuk</v>
      </c>
      <c r="C16" s="28" t="s">
        <v>427</v>
      </c>
      <c r="D16" s="28" t="s">
        <v>430</v>
      </c>
      <c r="E16" s="126">
        <f>INDEX(Gr4Data,MATCH($D$3,Gr4Navn,0),MATCH(B16,Gr4Var,0))</f>
        <v>0</v>
      </c>
    </row>
    <row r="17" spans="1:5" x14ac:dyDescent="0.25">
      <c r="A17" s="74" t="s">
        <v>440</v>
      </c>
      <c r="B17" s="128" t="str">
        <f t="shared" si="0"/>
        <v>NoEf_Evf_XFAust</v>
      </c>
      <c r="C17" s="28" t="s">
        <v>428</v>
      </c>
      <c r="D17" s="28" t="s">
        <v>431</v>
      </c>
      <c r="E17" s="126">
        <f>INDEX(Gr4Data,MATCH($D$3,Gr4Navn,0),MATCH(B17,Gr4Var,0))</f>
        <v>0</v>
      </c>
    </row>
    <row r="18" spans="1:5" x14ac:dyDescent="0.25">
      <c r="A18" s="74" t="s">
        <v>441</v>
      </c>
      <c r="B18" s="128" t="str">
        <f t="shared" si="0"/>
        <v>NoEf_Evf_XFAX</v>
      </c>
      <c r="C18" s="28" t="s">
        <v>429</v>
      </c>
      <c r="D18" s="28" t="s">
        <v>432</v>
      </c>
      <c r="E18" s="126">
        <f>INDEX(Gr4Data,MATCH($D$3,Gr4Navn,0),MATCH(B18,Gr4Var,0))</f>
        <v>0</v>
      </c>
    </row>
    <row r="19" spans="1:5" x14ac:dyDescent="0.25">
      <c r="A19" s="74" t="s">
        <v>442</v>
      </c>
      <c r="B19" s="128" t="str">
        <f t="shared" si="0"/>
        <v>NoEf_Evf_XFATot</v>
      </c>
      <c r="C19" s="28"/>
      <c r="D19" s="78" t="s">
        <v>214</v>
      </c>
      <c r="E19" s="126">
        <f>INDEX(Gr4Data,MATCH($D$3,Gr4Navn,0),MATCH(B19,Gr4Var,0))</f>
        <v>0</v>
      </c>
    </row>
    <row r="20" spans="1:5" x14ac:dyDescent="0.25">
      <c r="C20" s="100"/>
      <c r="D20" s="101"/>
      <c r="E20" s="102"/>
    </row>
    <row r="21" spans="1:5" hidden="1" x14ac:dyDescent="0.25">
      <c r="C21" s="100"/>
      <c r="D21" s="100"/>
      <c r="E21" s="93"/>
    </row>
    <row r="22" spans="1:5" hidden="1" x14ac:dyDescent="0.25">
      <c r="C22" s="100"/>
      <c r="D22" s="100"/>
      <c r="E22" s="93"/>
    </row>
    <row r="23" spans="1:5" hidden="1" x14ac:dyDescent="0.25">
      <c r="C23" s="100"/>
      <c r="D23" s="100"/>
      <c r="E23" s="93"/>
    </row>
    <row r="24" spans="1:5" hidden="1" x14ac:dyDescent="0.25">
      <c r="C24" s="100"/>
      <c r="D24" s="100"/>
      <c r="E24" s="93"/>
    </row>
  </sheetData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128" hidden="1" customWidth="1"/>
    <col min="2" max="2" width="13.7109375" style="128" hidden="1" customWidth="1"/>
    <col min="3" max="3" width="12.5703125" style="128" bestFit="1" customWidth="1"/>
    <col min="4" max="4" width="80.7109375" style="128" customWidth="1"/>
    <col min="5" max="5" width="16.5703125" style="128" customWidth="1"/>
    <col min="6" max="6" width="9.140625" style="128" customWidth="1"/>
    <col min="7" max="16384" width="9.140625" style="128" hidden="1"/>
  </cols>
  <sheetData>
    <row r="1" spans="1:5" x14ac:dyDescent="0.25">
      <c r="C1" s="200" t="s">
        <v>1277</v>
      </c>
      <c r="D1" s="200"/>
      <c r="E1" s="200"/>
    </row>
    <row r="2" spans="1:5" x14ac:dyDescent="0.25"/>
    <row r="3" spans="1:5" x14ac:dyDescent="0.25">
      <c r="C3" s="130" t="s">
        <v>1197</v>
      </c>
      <c r="D3" s="226" t="s">
        <v>1186</v>
      </c>
      <c r="E3" s="226"/>
    </row>
    <row r="4" spans="1:5" x14ac:dyDescent="0.25">
      <c r="C4" s="131" t="s">
        <v>1196</v>
      </c>
      <c r="D4" s="226">
        <f>INDEX(Gr6Data,MATCH($D$3,Gr6Navn,0),MATCH(C4,Gr6Var,0))</f>
        <v>9865</v>
      </c>
      <c r="E4" s="226"/>
    </row>
    <row r="5" spans="1:5" x14ac:dyDescent="0.25"/>
    <row r="6" spans="1:5" ht="23.25" x14ac:dyDescent="0.25">
      <c r="C6" s="199" t="s">
        <v>1204</v>
      </c>
      <c r="D6" s="199"/>
      <c r="E6" s="199"/>
    </row>
    <row r="7" spans="1:5" ht="33.75" customHeight="1" x14ac:dyDescent="0.25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25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126">
        <f t="shared" ref="E8:E25" si="1">INDEX(Gr6Data,MATCH($D$3,Gr6Navn,0),MATCH(B8,Gr6Var,0))</f>
        <v>67915</v>
      </c>
    </row>
    <row r="9" spans="1:5" x14ac:dyDescent="0.25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126">
        <f t="shared" si="1"/>
        <v>9608</v>
      </c>
    </row>
    <row r="10" spans="1:5" x14ac:dyDescent="0.25">
      <c r="A10" s="51" t="s">
        <v>844</v>
      </c>
      <c r="B10" s="128" t="str">
        <f t="shared" si="0"/>
        <v>Res_TotR_RY</v>
      </c>
      <c r="C10" s="73"/>
      <c r="D10" s="83" t="s">
        <v>16</v>
      </c>
      <c r="E10" s="126">
        <f t="shared" si="1"/>
        <v>58307</v>
      </c>
    </row>
    <row r="11" spans="1:5" x14ac:dyDescent="0.25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126">
        <f t="shared" si="1"/>
        <v>0</v>
      </c>
    </row>
    <row r="12" spans="1:5" x14ac:dyDescent="0.25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126">
        <f t="shared" si="1"/>
        <v>8169</v>
      </c>
    </row>
    <row r="13" spans="1:5" x14ac:dyDescent="0.25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126">
        <f t="shared" si="1"/>
        <v>418</v>
      </c>
    </row>
    <row r="14" spans="1:5" x14ac:dyDescent="0.25">
      <c r="A14" s="51" t="s">
        <v>847</v>
      </c>
      <c r="B14" s="128" t="str">
        <f t="shared" si="0"/>
        <v>Res_RGTot_RY</v>
      </c>
      <c r="C14" s="73"/>
      <c r="D14" s="83" t="s">
        <v>20</v>
      </c>
      <c r="E14" s="126">
        <f t="shared" si="1"/>
        <v>66058</v>
      </c>
    </row>
    <row r="15" spans="1:5" x14ac:dyDescent="0.25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126">
        <f t="shared" si="1"/>
        <v>3400</v>
      </c>
    </row>
    <row r="16" spans="1:5" x14ac:dyDescent="0.25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126">
        <f t="shared" si="1"/>
        <v>1437</v>
      </c>
    </row>
    <row r="17" spans="1:5" x14ac:dyDescent="0.25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126">
        <f t="shared" si="1"/>
        <v>50517</v>
      </c>
    </row>
    <row r="18" spans="1:5" x14ac:dyDescent="0.25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126">
        <f t="shared" si="1"/>
        <v>2348</v>
      </c>
    </row>
    <row r="19" spans="1:5" x14ac:dyDescent="0.25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126">
        <f t="shared" si="1"/>
        <v>400</v>
      </c>
    </row>
    <row r="20" spans="1:5" x14ac:dyDescent="0.25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126">
        <f t="shared" si="1"/>
        <v>3300</v>
      </c>
    </row>
    <row r="21" spans="1:5" x14ac:dyDescent="0.25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126">
        <f t="shared" si="1"/>
        <v>0</v>
      </c>
    </row>
    <row r="22" spans="1:5" x14ac:dyDescent="0.25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126">
        <f t="shared" si="1"/>
        <v>0</v>
      </c>
    </row>
    <row r="23" spans="1:5" x14ac:dyDescent="0.25">
      <c r="A23" s="51" t="s">
        <v>854</v>
      </c>
      <c r="B23" s="128" t="str">
        <f t="shared" si="0"/>
        <v>Res_RfS_RY</v>
      </c>
      <c r="C23" s="73"/>
      <c r="D23" s="83" t="s">
        <v>29</v>
      </c>
      <c r="E23" s="126">
        <f t="shared" si="1"/>
        <v>14330</v>
      </c>
    </row>
    <row r="24" spans="1:5" x14ac:dyDescent="0.25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126">
        <f t="shared" si="1"/>
        <v>0</v>
      </c>
    </row>
    <row r="25" spans="1:5" x14ac:dyDescent="0.25">
      <c r="A25" s="51" t="s">
        <v>855</v>
      </c>
      <c r="B25" s="128" t="str">
        <f t="shared" si="0"/>
        <v>Res_RP_RY</v>
      </c>
      <c r="C25" s="73"/>
      <c r="D25" s="83" t="s">
        <v>519</v>
      </c>
      <c r="E25" s="126">
        <f t="shared" si="1"/>
        <v>14330</v>
      </c>
    </row>
    <row r="26" spans="1:5" x14ac:dyDescent="0.25"/>
  </sheetData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128" hidden="1" customWidth="1"/>
    <col min="2" max="2" width="15.5703125" style="128" hidden="1" customWidth="1"/>
    <col min="3" max="4" width="7" style="128" customWidth="1"/>
    <col min="5" max="5" width="90.140625" style="128" bestFit="1" customWidth="1"/>
    <col min="6" max="6" width="19.28515625" style="128" customWidth="1"/>
    <col min="7" max="7" width="9.140625" style="128" customWidth="1"/>
    <col min="8" max="16384" width="9.140625" style="128" hidden="1"/>
  </cols>
  <sheetData>
    <row r="1" spans="1:6" x14ac:dyDescent="0.25">
      <c r="C1" s="200" t="s">
        <v>1277</v>
      </c>
      <c r="D1" s="200"/>
      <c r="E1" s="200"/>
    </row>
    <row r="2" spans="1:6" s="3" customFormat="1" x14ac:dyDescent="0.25"/>
    <row r="3" spans="1:6" s="3" customFormat="1" x14ac:dyDescent="0.25">
      <c r="C3" s="227" t="s">
        <v>1197</v>
      </c>
      <c r="D3" s="227"/>
      <c r="E3" s="226" t="s">
        <v>1186</v>
      </c>
      <c r="F3" s="226"/>
    </row>
    <row r="4" spans="1:6" x14ac:dyDescent="0.25">
      <c r="C4" s="228" t="s">
        <v>1196</v>
      </c>
      <c r="D4" s="228"/>
      <c r="E4" s="226">
        <f>INDEX(Gr6Data,MATCH($E$3,Gr6Navn,0),MATCH(C4,Gr6Var,0))</f>
        <v>9865</v>
      </c>
      <c r="F4" s="226"/>
    </row>
    <row r="5" spans="1:6" x14ac:dyDescent="0.25"/>
    <row r="6" spans="1:6" ht="23.25" x14ac:dyDescent="0.25">
      <c r="C6" s="201" t="s">
        <v>1202</v>
      </c>
      <c r="D6" s="201"/>
      <c r="E6" s="201"/>
      <c r="F6" s="201"/>
    </row>
    <row r="7" spans="1:6" ht="25.5" x14ac:dyDescent="0.25">
      <c r="C7" s="73"/>
      <c r="D7" s="73"/>
      <c r="E7" s="83"/>
      <c r="F7" s="76" t="s">
        <v>921</v>
      </c>
    </row>
    <row r="8" spans="1:6" x14ac:dyDescent="0.25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25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126">
        <f t="shared" ref="F9:F30" si="1">INDEX(Gr6Data,MATCH($E$3,Gr6Navn,0),MATCH(B9,Gr6Var,0))</f>
        <v>54114</v>
      </c>
    </row>
    <row r="10" spans="1:6" x14ac:dyDescent="0.25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126">
        <f t="shared" si="1"/>
        <v>0</v>
      </c>
    </row>
    <row r="11" spans="1:6" x14ac:dyDescent="0.25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126">
        <f t="shared" si="1"/>
        <v>81920</v>
      </c>
    </row>
    <row r="12" spans="1:6" x14ac:dyDescent="0.25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126">
        <f t="shared" si="1"/>
        <v>0</v>
      </c>
    </row>
    <row r="13" spans="1:6" x14ac:dyDescent="0.25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126">
        <f t="shared" si="1"/>
        <v>1694210</v>
      </c>
    </row>
    <row r="14" spans="1:6" x14ac:dyDescent="0.25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126">
        <f t="shared" si="1"/>
        <v>462048</v>
      </c>
    </row>
    <row r="15" spans="1:6" x14ac:dyDescent="0.25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126">
        <f t="shared" si="1"/>
        <v>10053</v>
      </c>
    </row>
    <row r="16" spans="1:6" x14ac:dyDescent="0.25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126">
        <f t="shared" si="1"/>
        <v>12325</v>
      </c>
    </row>
    <row r="17" spans="1:6" x14ac:dyDescent="0.25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126">
        <f t="shared" si="1"/>
        <v>0</v>
      </c>
    </row>
    <row r="18" spans="1:6" x14ac:dyDescent="0.25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126">
        <f t="shared" si="1"/>
        <v>0</v>
      </c>
    </row>
    <row r="19" spans="1:6" x14ac:dyDescent="0.25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126">
        <f t="shared" si="1"/>
        <v>0</v>
      </c>
    </row>
    <row r="20" spans="1:6" x14ac:dyDescent="0.25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126">
        <f t="shared" si="1"/>
        <v>0</v>
      </c>
    </row>
    <row r="21" spans="1:6" x14ac:dyDescent="0.25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126">
        <f t="shared" si="1"/>
        <v>23284</v>
      </c>
    </row>
    <row r="22" spans="1:6" x14ac:dyDescent="0.25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126">
        <f t="shared" si="1"/>
        <v>8521</v>
      </c>
    </row>
    <row r="23" spans="1:6" x14ac:dyDescent="0.25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126">
        <f t="shared" si="1"/>
        <v>14763</v>
      </c>
    </row>
    <row r="24" spans="1:6" x14ac:dyDescent="0.25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126">
        <f t="shared" si="1"/>
        <v>8017</v>
      </c>
    </row>
    <row r="25" spans="1:6" x14ac:dyDescent="0.25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126">
        <f t="shared" si="1"/>
        <v>0</v>
      </c>
    </row>
    <row r="26" spans="1:6" x14ac:dyDescent="0.25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126">
        <f t="shared" si="1"/>
        <v>5400</v>
      </c>
    </row>
    <row r="27" spans="1:6" x14ac:dyDescent="0.25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126">
        <f t="shared" si="1"/>
        <v>9262</v>
      </c>
    </row>
    <row r="28" spans="1:6" x14ac:dyDescent="0.25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126">
        <f t="shared" si="1"/>
        <v>11542</v>
      </c>
    </row>
    <row r="29" spans="1:6" x14ac:dyDescent="0.25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126">
        <f t="shared" si="1"/>
        <v>0</v>
      </c>
    </row>
    <row r="30" spans="1:6" x14ac:dyDescent="0.25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126">
        <f t="shared" si="1"/>
        <v>2372176</v>
      </c>
    </row>
    <row r="31" spans="1:6" x14ac:dyDescent="0.25">
      <c r="A31" s="75"/>
      <c r="C31" s="73"/>
      <c r="D31" s="73"/>
      <c r="E31" s="73"/>
      <c r="F31" s="75"/>
    </row>
    <row r="32" spans="1:6" x14ac:dyDescent="0.25">
      <c r="A32" s="75"/>
      <c r="C32" s="73"/>
      <c r="D32" s="73"/>
      <c r="E32" s="83" t="s">
        <v>66</v>
      </c>
      <c r="F32" s="75"/>
    </row>
    <row r="33" spans="1:6" x14ac:dyDescent="0.25">
      <c r="A33" s="75"/>
      <c r="C33" s="73"/>
      <c r="D33" s="73"/>
      <c r="E33" s="73"/>
      <c r="F33" s="75"/>
    </row>
    <row r="34" spans="1:6" x14ac:dyDescent="0.25">
      <c r="A34" s="75"/>
      <c r="C34" s="73"/>
      <c r="D34" s="73"/>
      <c r="E34" s="83" t="s">
        <v>67</v>
      </c>
      <c r="F34" s="75"/>
    </row>
    <row r="35" spans="1:6" x14ac:dyDescent="0.25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126">
        <f t="shared" ref="F35:F45" si="3">INDEX(Gr6Data,MATCH($E$3,Gr6Navn,0),MATCH(B35,Gr6Var,0))</f>
        <v>0</v>
      </c>
    </row>
    <row r="36" spans="1:6" x14ac:dyDescent="0.25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126">
        <f t="shared" si="3"/>
        <v>2119321</v>
      </c>
    </row>
    <row r="37" spans="1:6" x14ac:dyDescent="0.25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126">
        <f t="shared" si="3"/>
        <v>0</v>
      </c>
    </row>
    <row r="38" spans="1:6" x14ac:dyDescent="0.25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126">
        <f t="shared" si="3"/>
        <v>0</v>
      </c>
    </row>
    <row r="39" spans="1:6" x14ac:dyDescent="0.25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126">
        <f t="shared" si="3"/>
        <v>0</v>
      </c>
    </row>
    <row r="40" spans="1:6" x14ac:dyDescent="0.25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126">
        <f t="shared" si="3"/>
        <v>0</v>
      </c>
    </row>
    <row r="41" spans="1:6" x14ac:dyDescent="0.25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126">
        <f t="shared" si="3"/>
        <v>0</v>
      </c>
    </row>
    <row r="42" spans="1:6" x14ac:dyDescent="0.25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126">
        <f t="shared" si="3"/>
        <v>0</v>
      </c>
    </row>
    <row r="43" spans="1:6" x14ac:dyDescent="0.25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126">
        <f t="shared" si="3"/>
        <v>15861</v>
      </c>
    </row>
    <row r="44" spans="1:6" x14ac:dyDescent="0.25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126">
        <f t="shared" si="3"/>
        <v>282</v>
      </c>
    </row>
    <row r="45" spans="1:6" x14ac:dyDescent="0.25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126">
        <f t="shared" si="3"/>
        <v>2135464</v>
      </c>
    </row>
    <row r="46" spans="1:6" x14ac:dyDescent="0.25">
      <c r="A46" s="75"/>
      <c r="C46" s="73"/>
      <c r="D46" s="73"/>
      <c r="E46" s="73"/>
      <c r="F46" s="75"/>
    </row>
    <row r="47" spans="1:6" x14ac:dyDescent="0.25">
      <c r="A47" s="75"/>
      <c r="C47" s="73"/>
      <c r="D47" s="73"/>
      <c r="E47" s="83" t="s">
        <v>78</v>
      </c>
      <c r="F47" s="75"/>
    </row>
    <row r="48" spans="1:6" x14ac:dyDescent="0.25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126">
        <f t="shared" ref="F48:F53" si="5">INDEX(Gr6Data,MATCH($E$3,Gr6Navn,0),MATCH(B48,Gr6Var,0))</f>
        <v>2025</v>
      </c>
    </row>
    <row r="49" spans="1:6" x14ac:dyDescent="0.25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126">
        <f t="shared" si="5"/>
        <v>0</v>
      </c>
    </row>
    <row r="50" spans="1:6" x14ac:dyDescent="0.25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126">
        <f t="shared" si="5"/>
        <v>0</v>
      </c>
    </row>
    <row r="51" spans="1:6" x14ac:dyDescent="0.25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126">
        <f t="shared" si="5"/>
        <v>93</v>
      </c>
    </row>
    <row r="52" spans="1:6" x14ac:dyDescent="0.25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126">
        <f t="shared" si="5"/>
        <v>0</v>
      </c>
    </row>
    <row r="53" spans="1:6" x14ac:dyDescent="0.25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126">
        <f t="shared" si="5"/>
        <v>2118</v>
      </c>
    </row>
    <row r="54" spans="1:6" x14ac:dyDescent="0.25">
      <c r="A54" s="75"/>
      <c r="C54" s="73"/>
      <c r="D54" s="73"/>
      <c r="E54" s="73"/>
      <c r="F54" s="75"/>
    </row>
    <row r="55" spans="1:6" x14ac:dyDescent="0.25">
      <c r="A55" s="75"/>
      <c r="C55" s="73"/>
      <c r="D55" s="73"/>
      <c r="E55" s="83" t="s">
        <v>85</v>
      </c>
      <c r="F55" s="75"/>
    </row>
    <row r="56" spans="1:6" x14ac:dyDescent="0.25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126">
        <f>INDEX(Gr6Data,MATCH($E$3,Gr6Navn,0),MATCH(B56,Gr6Var,0))</f>
        <v>25500</v>
      </c>
    </row>
    <row r="57" spans="1:6" x14ac:dyDescent="0.25">
      <c r="A57" s="75"/>
      <c r="C57" s="73"/>
      <c r="D57" s="73"/>
      <c r="E57" s="73"/>
      <c r="F57" s="75"/>
    </row>
    <row r="58" spans="1:6" x14ac:dyDescent="0.25">
      <c r="A58" s="75"/>
      <c r="C58" s="73"/>
      <c r="D58" s="73"/>
      <c r="E58" s="83" t="s">
        <v>86</v>
      </c>
      <c r="F58" s="75"/>
    </row>
    <row r="59" spans="1:6" x14ac:dyDescent="0.25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126">
        <f t="shared" ref="F59:F74" si="7">INDEX(Gr6Data,MATCH($E$3,Gr6Navn,0),MATCH(B59,Gr6Var,0))</f>
        <v>18091</v>
      </c>
    </row>
    <row r="60" spans="1:6" x14ac:dyDescent="0.25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126">
        <f t="shared" si="7"/>
        <v>0</v>
      </c>
    </row>
    <row r="61" spans="1:6" x14ac:dyDescent="0.25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126">
        <f t="shared" si="7"/>
        <v>0</v>
      </c>
    </row>
    <row r="62" spans="1:6" x14ac:dyDescent="0.25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126">
        <f t="shared" si="7"/>
        <v>0</v>
      </c>
    </row>
    <row r="63" spans="1:6" x14ac:dyDescent="0.25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126">
        <f t="shared" si="7"/>
        <v>0</v>
      </c>
    </row>
    <row r="64" spans="1:6" x14ac:dyDescent="0.25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126">
        <f t="shared" si="7"/>
        <v>0</v>
      </c>
    </row>
    <row r="65" spans="1:6" x14ac:dyDescent="0.25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126">
        <f t="shared" si="7"/>
        <v>0</v>
      </c>
    </row>
    <row r="66" spans="1:6" x14ac:dyDescent="0.25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126">
        <f t="shared" si="7"/>
        <v>0</v>
      </c>
    </row>
    <row r="67" spans="1:6" x14ac:dyDescent="0.25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126">
        <f t="shared" si="7"/>
        <v>400</v>
      </c>
    </row>
    <row r="68" spans="1:6" x14ac:dyDescent="0.25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126">
        <f t="shared" si="7"/>
        <v>0</v>
      </c>
    </row>
    <row r="69" spans="1:6" x14ac:dyDescent="0.25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126">
        <f t="shared" si="7"/>
        <v>0</v>
      </c>
    </row>
    <row r="70" spans="1:6" x14ac:dyDescent="0.25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126">
        <f t="shared" si="7"/>
        <v>0</v>
      </c>
    </row>
    <row r="71" spans="1:6" x14ac:dyDescent="0.25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126">
        <f t="shared" si="7"/>
        <v>400</v>
      </c>
    </row>
    <row r="72" spans="1:6" x14ac:dyDescent="0.25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126">
        <f t="shared" si="7"/>
        <v>190603</v>
      </c>
    </row>
    <row r="73" spans="1:6" x14ac:dyDescent="0.25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126">
        <f t="shared" si="7"/>
        <v>209094</v>
      </c>
    </row>
    <row r="74" spans="1:6" x14ac:dyDescent="0.25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126">
        <f t="shared" si="7"/>
        <v>2372176</v>
      </c>
    </row>
    <row r="75" spans="1:6" x14ac:dyDescent="0.25"/>
  </sheetData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49.42578125" customWidth="1"/>
    <col min="2" max="2" width="11.85546875" customWidth="1"/>
    <col min="3" max="3" width="9.140625" style="188" customWidth="1"/>
    <col min="4" max="16384" width="9.140625" style="188" hidden="1"/>
  </cols>
  <sheetData>
    <row r="1" spans="1:2" x14ac:dyDescent="0.25">
      <c r="A1" s="200" t="s">
        <v>1277</v>
      </c>
      <c r="B1" s="200"/>
    </row>
    <row r="2" spans="1:2" x14ac:dyDescent="0.25"/>
    <row r="3" spans="1:2" ht="46.5" customHeight="1" x14ac:dyDescent="0.25">
      <c r="A3" s="224" t="s">
        <v>1294</v>
      </c>
      <c r="B3" s="225"/>
    </row>
    <row r="4" spans="1:2" x14ac:dyDescent="0.25">
      <c r="A4" s="103"/>
      <c r="B4" s="103"/>
    </row>
    <row r="5" spans="1:2" x14ac:dyDescent="0.25">
      <c r="A5" s="103"/>
      <c r="B5" s="187" t="s">
        <v>1295</v>
      </c>
    </row>
    <row r="6" spans="1:2" x14ac:dyDescent="0.25">
      <c r="A6" s="183" t="s">
        <v>1296</v>
      </c>
      <c r="B6" s="183"/>
    </row>
    <row r="7" spans="1:2" x14ac:dyDescent="0.25">
      <c r="A7" s="185" t="s">
        <v>1112</v>
      </c>
      <c r="B7" s="184">
        <v>5301</v>
      </c>
    </row>
    <row r="8" spans="1:2" x14ac:dyDescent="0.25">
      <c r="A8" s="185" t="s">
        <v>1114</v>
      </c>
      <c r="B8" s="184">
        <v>7681</v>
      </c>
    </row>
    <row r="9" spans="1:2" x14ac:dyDescent="0.25">
      <c r="A9" s="185" t="s">
        <v>1167</v>
      </c>
      <c r="B9" s="184">
        <v>13290</v>
      </c>
    </row>
    <row r="10" spans="1:2" x14ac:dyDescent="0.25">
      <c r="A10" s="185" t="s">
        <v>1168</v>
      </c>
      <c r="B10" s="184">
        <v>13220</v>
      </c>
    </row>
    <row r="11" spans="1:2" x14ac:dyDescent="0.25">
      <c r="A11" s="184"/>
      <c r="B11" s="184"/>
    </row>
    <row r="12" spans="1:2" x14ac:dyDescent="0.25">
      <c r="A12" s="186" t="s">
        <v>1297</v>
      </c>
      <c r="B12" s="186"/>
    </row>
    <row r="13" spans="1:2" x14ac:dyDescent="0.25">
      <c r="A13" s="185" t="s">
        <v>1115</v>
      </c>
      <c r="B13" s="184">
        <v>1671</v>
      </c>
    </row>
    <row r="14" spans="1:2" x14ac:dyDescent="0.25">
      <c r="A14" s="185" t="s">
        <v>1169</v>
      </c>
      <c r="B14" s="184">
        <v>9634</v>
      </c>
    </row>
    <row r="15" spans="1:2" x14ac:dyDescent="0.25">
      <c r="A15" s="185" t="s">
        <v>1116</v>
      </c>
      <c r="B15" s="184">
        <v>9797</v>
      </c>
    </row>
    <row r="16" spans="1:2" x14ac:dyDescent="0.25">
      <c r="A16" s="184"/>
      <c r="B16" s="184"/>
    </row>
    <row r="17" spans="1:2" x14ac:dyDescent="0.25">
      <c r="A17" s="186" t="s">
        <v>1298</v>
      </c>
      <c r="B17" s="186"/>
    </row>
    <row r="18" spans="1:2" x14ac:dyDescent="0.25">
      <c r="A18" s="185" t="s">
        <v>1117</v>
      </c>
      <c r="B18" s="184">
        <v>6620</v>
      </c>
    </row>
    <row r="19" spans="1:2" x14ac:dyDescent="0.25">
      <c r="A19" s="184"/>
      <c r="B19" s="184"/>
    </row>
    <row r="20" spans="1:2" x14ac:dyDescent="0.25">
      <c r="A20" s="186" t="s">
        <v>1299</v>
      </c>
      <c r="B20" s="186"/>
    </row>
    <row r="21" spans="1:2" x14ac:dyDescent="0.25">
      <c r="A21" s="185" t="s">
        <v>1118</v>
      </c>
      <c r="B21" s="184">
        <v>5999</v>
      </c>
    </row>
    <row r="22" spans="1:2" x14ac:dyDescent="0.25">
      <c r="A22" s="185" t="s">
        <v>1119</v>
      </c>
      <c r="B22" s="184">
        <v>3000</v>
      </c>
    </row>
    <row r="23" spans="1:2" x14ac:dyDescent="0.25">
      <c r="A23" s="185" t="s">
        <v>1120</v>
      </c>
      <c r="B23" s="184">
        <v>9686</v>
      </c>
    </row>
    <row r="24" spans="1:2" x14ac:dyDescent="0.25">
      <c r="A24" s="185" t="s">
        <v>1121</v>
      </c>
      <c r="B24" s="184">
        <v>7320</v>
      </c>
    </row>
    <row r="25" spans="1:2" x14ac:dyDescent="0.25">
      <c r="A25" s="185" t="s">
        <v>1122</v>
      </c>
      <c r="B25" s="184">
        <v>537</v>
      </c>
    </row>
    <row r="26" spans="1:2" x14ac:dyDescent="0.25">
      <c r="A26" s="185" t="s">
        <v>1123</v>
      </c>
      <c r="B26" s="184">
        <v>9044</v>
      </c>
    </row>
    <row r="27" spans="1:2" x14ac:dyDescent="0.25">
      <c r="A27" s="184"/>
      <c r="B27" s="184"/>
    </row>
    <row r="28" spans="1:2" x14ac:dyDescent="0.25">
      <c r="A28" s="186" t="s">
        <v>1300</v>
      </c>
      <c r="B28" s="186"/>
    </row>
    <row r="29" spans="1:2" x14ac:dyDescent="0.25">
      <c r="A29" s="185" t="s">
        <v>1124</v>
      </c>
      <c r="B29" s="184">
        <v>9137</v>
      </c>
    </row>
    <row r="30" spans="1:2" x14ac:dyDescent="0.25">
      <c r="A30" s="184"/>
      <c r="B30" s="184"/>
    </row>
    <row r="31" spans="1:2" x14ac:dyDescent="0.25">
      <c r="A31" s="186" t="s">
        <v>1301</v>
      </c>
      <c r="B31" s="186"/>
    </row>
    <row r="32" spans="1:2" x14ac:dyDescent="0.25">
      <c r="A32" s="185" t="s">
        <v>1170</v>
      </c>
      <c r="B32" s="184">
        <v>9684</v>
      </c>
    </row>
    <row r="33" spans="1:2" x14ac:dyDescent="0.25">
      <c r="A33" s="185" t="s">
        <v>1171</v>
      </c>
      <c r="B33" s="184">
        <v>13070</v>
      </c>
    </row>
    <row r="34" spans="1:2" x14ac:dyDescent="0.25">
      <c r="A34" s="185" t="s">
        <v>1172</v>
      </c>
      <c r="B34" s="184">
        <v>9639</v>
      </c>
    </row>
    <row r="35" spans="1:2" x14ac:dyDescent="0.25">
      <c r="A35" s="185" t="s">
        <v>1173</v>
      </c>
      <c r="B35" s="184">
        <v>800</v>
      </c>
    </row>
    <row r="36" spans="1:2" x14ac:dyDescent="0.25">
      <c r="A36" s="185" t="s">
        <v>1125</v>
      </c>
      <c r="B36" s="184">
        <v>9860</v>
      </c>
    </row>
    <row r="37" spans="1:2" x14ac:dyDescent="0.25">
      <c r="A37" s="185" t="s">
        <v>1126</v>
      </c>
      <c r="B37" s="184">
        <v>13080</v>
      </c>
    </row>
    <row r="38" spans="1:2" x14ac:dyDescent="0.25">
      <c r="A38" s="185" t="s">
        <v>1127</v>
      </c>
      <c r="B38" s="184">
        <v>9740</v>
      </c>
    </row>
    <row r="39" spans="1:2" x14ac:dyDescent="0.25">
      <c r="A39" s="185" t="s">
        <v>1128</v>
      </c>
      <c r="B39" s="184">
        <v>9133</v>
      </c>
    </row>
    <row r="40" spans="1:2" x14ac:dyDescent="0.25">
      <c r="A40" s="185" t="s">
        <v>1129</v>
      </c>
      <c r="B40" s="184">
        <v>844</v>
      </c>
    </row>
    <row r="41" spans="1:2" x14ac:dyDescent="0.25">
      <c r="A41" s="184"/>
      <c r="B41" s="184"/>
    </row>
    <row r="42" spans="1:2" x14ac:dyDescent="0.25">
      <c r="A42" s="186" t="s">
        <v>1302</v>
      </c>
      <c r="B42" s="186"/>
    </row>
    <row r="43" spans="1:2" x14ac:dyDescent="0.25">
      <c r="A43" s="185" t="s">
        <v>1130</v>
      </c>
      <c r="B43" s="184">
        <v>6471</v>
      </c>
    </row>
    <row r="44" spans="1:2" x14ac:dyDescent="0.25">
      <c r="A44" s="184"/>
      <c r="B44" s="184"/>
    </row>
    <row r="45" spans="1:2" x14ac:dyDescent="0.25">
      <c r="A45" s="186" t="s">
        <v>1303</v>
      </c>
      <c r="B45" s="186"/>
    </row>
    <row r="46" spans="1:2" x14ac:dyDescent="0.25">
      <c r="A46" s="185" t="s">
        <v>1130</v>
      </c>
      <c r="B46" s="184">
        <v>7500</v>
      </c>
    </row>
    <row r="47" spans="1:2" x14ac:dyDescent="0.25">
      <c r="A47" s="184"/>
      <c r="B47" s="184"/>
    </row>
    <row r="48" spans="1:2" x14ac:dyDescent="0.25">
      <c r="A48" s="186" t="s">
        <v>1304</v>
      </c>
      <c r="B48" s="186"/>
    </row>
    <row r="49" spans="1:2" x14ac:dyDescent="0.25">
      <c r="A49" s="185" t="s">
        <v>1174</v>
      </c>
      <c r="B49" s="184">
        <v>13350</v>
      </c>
    </row>
    <row r="50" spans="1:2" x14ac:dyDescent="0.25">
      <c r="A50" s="185" t="s">
        <v>1132</v>
      </c>
      <c r="B50" s="184">
        <v>9217</v>
      </c>
    </row>
    <row r="51" spans="1:2" x14ac:dyDescent="0.25">
      <c r="A51" s="185" t="s">
        <v>1133</v>
      </c>
      <c r="B51" s="184">
        <v>7858</v>
      </c>
    </row>
    <row r="52" spans="1:2" x14ac:dyDescent="0.25">
      <c r="A52" s="184"/>
      <c r="B52" s="184"/>
    </row>
    <row r="53" spans="1:2" x14ac:dyDescent="0.25">
      <c r="A53" s="186" t="s">
        <v>1305</v>
      </c>
      <c r="B53" s="186"/>
    </row>
    <row r="54" spans="1:2" x14ac:dyDescent="0.25">
      <c r="A54" s="185" t="s">
        <v>1175</v>
      </c>
      <c r="B54" s="184">
        <v>9135</v>
      </c>
    </row>
    <row r="55" spans="1:2" x14ac:dyDescent="0.25">
      <c r="A55" s="185" t="s">
        <v>1134</v>
      </c>
      <c r="B55" s="184">
        <v>7930</v>
      </c>
    </row>
    <row r="56" spans="1:2" x14ac:dyDescent="0.25">
      <c r="A56" s="185" t="s">
        <v>1176</v>
      </c>
      <c r="B56" s="184">
        <v>13100</v>
      </c>
    </row>
    <row r="57" spans="1:2" x14ac:dyDescent="0.25">
      <c r="A57" s="184"/>
      <c r="B57" s="184"/>
    </row>
    <row r="58" spans="1:2" x14ac:dyDescent="0.25">
      <c r="A58" s="186" t="s">
        <v>1306</v>
      </c>
      <c r="B58" s="186"/>
    </row>
    <row r="59" spans="1:2" x14ac:dyDescent="0.25">
      <c r="A59" s="185" t="s">
        <v>1177</v>
      </c>
      <c r="B59" s="184">
        <v>6102</v>
      </c>
    </row>
    <row r="60" spans="1:2" x14ac:dyDescent="0.25">
      <c r="A60" s="185" t="s">
        <v>1135</v>
      </c>
      <c r="B60" s="184">
        <v>9283</v>
      </c>
    </row>
    <row r="61" spans="1:2" x14ac:dyDescent="0.25">
      <c r="A61" s="185" t="s">
        <v>1178</v>
      </c>
      <c r="B61" s="184">
        <v>5125</v>
      </c>
    </row>
    <row r="62" spans="1:2" x14ac:dyDescent="0.25">
      <c r="A62" s="185" t="s">
        <v>1136</v>
      </c>
      <c r="B62" s="184">
        <v>6520</v>
      </c>
    </row>
    <row r="63" spans="1:2" x14ac:dyDescent="0.25">
      <c r="A63" s="185" t="s">
        <v>1138</v>
      </c>
      <c r="B63" s="184">
        <v>6771</v>
      </c>
    </row>
    <row r="64" spans="1:2" x14ac:dyDescent="0.25">
      <c r="A64" s="185" t="s">
        <v>1137</v>
      </c>
      <c r="B64" s="184">
        <v>400</v>
      </c>
    </row>
    <row r="65" spans="1:2" x14ac:dyDescent="0.25">
      <c r="A65" s="184"/>
      <c r="B65" s="184"/>
    </row>
    <row r="66" spans="1:2" x14ac:dyDescent="0.25">
      <c r="A66" s="186" t="s">
        <v>1307</v>
      </c>
      <c r="B66" s="186"/>
    </row>
    <row r="67" spans="1:2" x14ac:dyDescent="0.25">
      <c r="A67" s="185" t="s">
        <v>1179</v>
      </c>
      <c r="B67" s="184">
        <v>28001</v>
      </c>
    </row>
    <row r="68" spans="1:2" x14ac:dyDescent="0.25">
      <c r="A68" s="185" t="s">
        <v>1139</v>
      </c>
      <c r="B68" s="184">
        <v>13460</v>
      </c>
    </row>
    <row r="69" spans="1:2" x14ac:dyDescent="0.25">
      <c r="A69" s="185" t="s">
        <v>1140</v>
      </c>
      <c r="B69" s="184">
        <v>755</v>
      </c>
    </row>
    <row r="70" spans="1:2" x14ac:dyDescent="0.25">
      <c r="A70" s="185" t="s">
        <v>1141</v>
      </c>
      <c r="B70" s="184">
        <v>6140</v>
      </c>
    </row>
    <row r="71" spans="1:2" x14ac:dyDescent="0.25">
      <c r="A71" s="184"/>
      <c r="B71" s="184"/>
    </row>
    <row r="72" spans="1:2" x14ac:dyDescent="0.25">
      <c r="A72" s="186" t="s">
        <v>1308</v>
      </c>
      <c r="B72" s="186"/>
    </row>
    <row r="73" spans="1:2" x14ac:dyDescent="0.25">
      <c r="A73" s="185" t="s">
        <v>1142</v>
      </c>
      <c r="B73" s="184">
        <v>2222</v>
      </c>
    </row>
    <row r="74" spans="1:2" x14ac:dyDescent="0.25">
      <c r="A74" s="185" t="s">
        <v>1143</v>
      </c>
      <c r="B74" s="184">
        <v>6860</v>
      </c>
    </row>
    <row r="75" spans="1:2" x14ac:dyDescent="0.25">
      <c r="A75" s="185" t="s">
        <v>1144</v>
      </c>
      <c r="B75" s="184">
        <v>8099</v>
      </c>
    </row>
    <row r="76" spans="1:2" x14ac:dyDescent="0.25">
      <c r="A76" s="185" t="s">
        <v>1186</v>
      </c>
      <c r="B76" s="184">
        <v>9865</v>
      </c>
    </row>
    <row r="77" spans="1:2" x14ac:dyDescent="0.25">
      <c r="A77" s="185" t="s">
        <v>1145</v>
      </c>
      <c r="B77" s="184">
        <v>8117</v>
      </c>
    </row>
    <row r="78" spans="1:2" x14ac:dyDescent="0.25">
      <c r="A78" s="184"/>
      <c r="B78" s="184"/>
    </row>
    <row r="79" spans="1:2" x14ac:dyDescent="0.25">
      <c r="A79" s="186" t="s">
        <v>1309</v>
      </c>
      <c r="B79" s="186"/>
    </row>
    <row r="80" spans="1:2" x14ac:dyDescent="0.25">
      <c r="A80" s="185" t="s">
        <v>1187</v>
      </c>
      <c r="B80" s="184">
        <v>9181</v>
      </c>
    </row>
    <row r="81" spans="1:2" x14ac:dyDescent="0.25">
      <c r="A81" s="185" t="s">
        <v>1188</v>
      </c>
      <c r="B81" s="184">
        <v>6460</v>
      </c>
    </row>
    <row r="82" spans="1:2" x14ac:dyDescent="0.25">
      <c r="A82" s="185" t="s">
        <v>1146</v>
      </c>
      <c r="B82" s="184">
        <v>7570</v>
      </c>
    </row>
    <row r="83" spans="1:2" x14ac:dyDescent="0.25">
      <c r="A83" s="185" t="s">
        <v>1180</v>
      </c>
      <c r="B83" s="184">
        <v>1693</v>
      </c>
    </row>
    <row r="84" spans="1:2" x14ac:dyDescent="0.25">
      <c r="A84" s="184"/>
      <c r="B84" s="184"/>
    </row>
    <row r="85" spans="1:2" x14ac:dyDescent="0.25">
      <c r="A85" s="186" t="s">
        <v>1310</v>
      </c>
      <c r="B85" s="186"/>
    </row>
    <row r="86" spans="1:2" x14ac:dyDescent="0.25">
      <c r="A86" s="185" t="s">
        <v>1181</v>
      </c>
      <c r="B86" s="184">
        <v>544</v>
      </c>
    </row>
    <row r="87" spans="1:2" x14ac:dyDescent="0.25">
      <c r="A87" s="185" t="s">
        <v>1147</v>
      </c>
      <c r="B87" s="184">
        <v>7670</v>
      </c>
    </row>
    <row r="88" spans="1:2" x14ac:dyDescent="0.25">
      <c r="A88" s="185" t="s">
        <v>1148</v>
      </c>
      <c r="B88" s="184">
        <v>847</v>
      </c>
    </row>
    <row r="89" spans="1:2" x14ac:dyDescent="0.25">
      <c r="A89" s="185" t="s">
        <v>1149</v>
      </c>
      <c r="B89" s="184">
        <v>9354</v>
      </c>
    </row>
    <row r="90" spans="1:2" x14ac:dyDescent="0.25">
      <c r="A90" s="184"/>
      <c r="B90" s="184"/>
    </row>
    <row r="91" spans="1:2" x14ac:dyDescent="0.25">
      <c r="A91" s="186" t="s">
        <v>1311</v>
      </c>
      <c r="B91" s="186"/>
    </row>
    <row r="92" spans="1:2" x14ac:dyDescent="0.25">
      <c r="A92" s="185" t="s">
        <v>1150</v>
      </c>
      <c r="B92" s="184">
        <v>7890</v>
      </c>
    </row>
    <row r="93" spans="1:2" x14ac:dyDescent="0.25">
      <c r="A93" s="185" t="s">
        <v>1151</v>
      </c>
      <c r="B93" s="184">
        <v>1149</v>
      </c>
    </row>
    <row r="94" spans="1:2" x14ac:dyDescent="0.25">
      <c r="A94" s="185" t="s">
        <v>1152</v>
      </c>
      <c r="B94" s="184">
        <v>9695</v>
      </c>
    </row>
    <row r="95" spans="1:2" x14ac:dyDescent="0.25">
      <c r="A95" s="185" t="s">
        <v>1153</v>
      </c>
      <c r="B95" s="184">
        <v>7780</v>
      </c>
    </row>
    <row r="96" spans="1:2" x14ac:dyDescent="0.25">
      <c r="A96" s="185" t="s">
        <v>1154</v>
      </c>
      <c r="B96" s="184">
        <v>9380</v>
      </c>
    </row>
    <row r="97" spans="1:2" x14ac:dyDescent="0.25">
      <c r="A97" s="185" t="s">
        <v>1155</v>
      </c>
      <c r="B97" s="184">
        <v>9312</v>
      </c>
    </row>
    <row r="98" spans="1:2" x14ac:dyDescent="0.25">
      <c r="A98" s="185" t="s">
        <v>1156</v>
      </c>
      <c r="B98" s="184">
        <v>9827</v>
      </c>
    </row>
    <row r="99" spans="1:2" x14ac:dyDescent="0.25">
      <c r="A99" s="185" t="s">
        <v>1182</v>
      </c>
      <c r="B99" s="184">
        <v>579</v>
      </c>
    </row>
    <row r="100" spans="1:2" x14ac:dyDescent="0.25">
      <c r="A100" s="185" t="s">
        <v>1157</v>
      </c>
      <c r="B100" s="184">
        <v>9388</v>
      </c>
    </row>
    <row r="101" spans="1:2" x14ac:dyDescent="0.25">
      <c r="A101" s="185" t="s">
        <v>1162</v>
      </c>
      <c r="B101" s="184">
        <v>9682</v>
      </c>
    </row>
    <row r="102" spans="1:2" x14ac:dyDescent="0.25">
      <c r="A102" s="185" t="s">
        <v>1158</v>
      </c>
      <c r="B102" s="184">
        <v>9335</v>
      </c>
    </row>
    <row r="103" spans="1:2" x14ac:dyDescent="0.25">
      <c r="A103" s="185" t="s">
        <v>1159</v>
      </c>
      <c r="B103" s="184">
        <v>522</v>
      </c>
    </row>
    <row r="104" spans="1:2" x14ac:dyDescent="0.25">
      <c r="A104" s="185" t="s">
        <v>1160</v>
      </c>
      <c r="B104" s="184">
        <v>9090</v>
      </c>
    </row>
    <row r="105" spans="1:2" x14ac:dyDescent="0.25">
      <c r="A105" s="185" t="s">
        <v>1161</v>
      </c>
      <c r="B105" s="184">
        <v>9070</v>
      </c>
    </row>
    <row r="106" spans="1:2" x14ac:dyDescent="0.25">
      <c r="A106" s="185" t="s">
        <v>1183</v>
      </c>
      <c r="B106" s="184">
        <v>9629</v>
      </c>
    </row>
    <row r="107" spans="1:2" x14ac:dyDescent="0.25">
      <c r="A107" s="185" t="s">
        <v>1189</v>
      </c>
      <c r="B107" s="184">
        <v>9870</v>
      </c>
    </row>
    <row r="108" spans="1:2" x14ac:dyDescent="0.25">
      <c r="A108" s="185" t="s">
        <v>1163</v>
      </c>
      <c r="B108" s="184">
        <v>8079</v>
      </c>
    </row>
    <row r="109" spans="1:2" x14ac:dyDescent="0.25">
      <c r="A109" s="185" t="s">
        <v>1184</v>
      </c>
      <c r="B109" s="184">
        <v>9369</v>
      </c>
    </row>
    <row r="110" spans="1:2" x14ac:dyDescent="0.25">
      <c r="A110" s="185" t="s">
        <v>1185</v>
      </c>
      <c r="B110" s="184">
        <v>9124</v>
      </c>
    </row>
    <row r="111" spans="1:2" x14ac:dyDescent="0.25">
      <c r="A111" s="184"/>
      <c r="B111" s="184"/>
    </row>
    <row r="112" spans="1:2" x14ac:dyDescent="0.25">
      <c r="A112" s="186" t="s">
        <v>1312</v>
      </c>
      <c r="B112" s="186"/>
    </row>
    <row r="113" spans="1:2" x14ac:dyDescent="0.25">
      <c r="A113" s="185" t="s">
        <v>1164</v>
      </c>
      <c r="B113" s="184">
        <v>6880</v>
      </c>
    </row>
    <row r="114" spans="1:2" x14ac:dyDescent="0.25">
      <c r="A114" s="184"/>
      <c r="B114" s="184"/>
    </row>
    <row r="115" spans="1:2" x14ac:dyDescent="0.25">
      <c r="A115" s="186" t="s">
        <v>1313</v>
      </c>
      <c r="B115" s="186"/>
    </row>
    <row r="116" spans="1:2" x14ac:dyDescent="0.25">
      <c r="A116" s="185" t="s">
        <v>1165</v>
      </c>
      <c r="B116" s="184">
        <v>7730</v>
      </c>
    </row>
    <row r="117" spans="1:2" x14ac:dyDescent="0.25">
      <c r="A117" s="184"/>
      <c r="B117" s="184"/>
    </row>
    <row r="118" spans="1:2" x14ac:dyDescent="0.25">
      <c r="A118" s="186" t="s">
        <v>1314</v>
      </c>
      <c r="B118" s="186"/>
    </row>
    <row r="119" spans="1:2" x14ac:dyDescent="0.25">
      <c r="A119" s="185" t="s">
        <v>1166</v>
      </c>
      <c r="B119" s="184">
        <v>7230</v>
      </c>
    </row>
    <row r="120" spans="1:2" x14ac:dyDescent="0.25"/>
  </sheetData>
  <sortState ref="A5:B81">
    <sortCondition ref="B5:B81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2" manualBreakCount="2">
    <brk id="47" max="1" man="1"/>
    <brk id="90" max="1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41"/>
  <sheetViews>
    <sheetView showGridLines="0" zoomScaleNormal="100" workbookViewId="0">
      <selection sqref="A1:C1"/>
    </sheetView>
  </sheetViews>
  <sheetFormatPr defaultColWidth="0" defaultRowHeight="12.75" zeroHeight="1" x14ac:dyDescent="0.2"/>
  <cols>
    <col min="1" max="1" width="9.42578125" style="156" customWidth="1"/>
    <col min="2" max="2" width="31.7109375" style="156" bestFit="1" customWidth="1"/>
    <col min="3" max="3" width="8.7109375" style="156" customWidth="1"/>
    <col min="4" max="4" width="28.5703125" style="156" customWidth="1"/>
    <col min="5" max="5" width="8.140625" style="156" customWidth="1"/>
    <col min="6" max="6" width="28.5703125" style="156" bestFit="1" customWidth="1"/>
    <col min="7" max="7" width="8.7109375" style="156" customWidth="1"/>
    <col min="8" max="16384" width="8.7109375" style="156" hidden="1"/>
  </cols>
  <sheetData>
    <row r="1" spans="1:6" x14ac:dyDescent="0.2">
      <c r="A1" s="200" t="s">
        <v>1277</v>
      </c>
      <c r="B1" s="200"/>
      <c r="C1" s="200"/>
    </row>
    <row r="2" spans="1:6" x14ac:dyDescent="0.2"/>
    <row r="3" spans="1:6" ht="23.25" x14ac:dyDescent="0.2">
      <c r="A3" s="229" t="s">
        <v>1291</v>
      </c>
      <c r="B3" s="230"/>
      <c r="C3" s="230"/>
      <c r="D3" s="230"/>
      <c r="E3" s="230"/>
      <c r="F3" s="230"/>
    </row>
    <row r="4" spans="1:6" customFormat="1" ht="15" x14ac:dyDescent="0.25"/>
    <row r="5" spans="1:6" ht="15" x14ac:dyDescent="0.25">
      <c r="A5" s="181" t="s">
        <v>1278</v>
      </c>
      <c r="B5" s="165"/>
      <c r="C5" s="165"/>
      <c r="D5" s="166"/>
      <c r="E5" s="165"/>
      <c r="F5" s="167"/>
    </row>
    <row r="6" spans="1:6" x14ac:dyDescent="0.2">
      <c r="A6" s="168">
        <v>2222</v>
      </c>
      <c r="B6" s="158" t="s">
        <v>1279</v>
      </c>
      <c r="C6" s="158"/>
      <c r="D6" s="158"/>
      <c r="E6" s="158"/>
      <c r="F6" s="169"/>
    </row>
    <row r="7" spans="1:6" x14ac:dyDescent="0.2">
      <c r="A7" s="168">
        <v>3000</v>
      </c>
      <c r="B7" s="158" t="s">
        <v>1119</v>
      </c>
      <c r="C7" s="158"/>
      <c r="D7" s="158"/>
      <c r="E7" s="158"/>
      <c r="F7" s="169"/>
    </row>
    <row r="8" spans="1:6" x14ac:dyDescent="0.2">
      <c r="A8" s="168">
        <v>7858</v>
      </c>
      <c r="B8" s="158" t="s">
        <v>1133</v>
      </c>
      <c r="C8" s="158"/>
      <c r="D8" s="158"/>
      <c r="E8" s="158"/>
      <c r="F8" s="169"/>
    </row>
    <row r="9" spans="1:6" x14ac:dyDescent="0.2">
      <c r="A9" s="168">
        <v>8079</v>
      </c>
      <c r="B9" s="158" t="s">
        <v>1163</v>
      </c>
      <c r="C9" s="158"/>
      <c r="D9" s="158"/>
      <c r="E9" s="158"/>
      <c r="F9" s="169"/>
    </row>
    <row r="10" spans="1:6" x14ac:dyDescent="0.2">
      <c r="A10" s="168">
        <v>8117</v>
      </c>
      <c r="B10" s="158" t="s">
        <v>1145</v>
      </c>
      <c r="C10" s="158"/>
      <c r="D10" s="158"/>
      <c r="E10" s="158"/>
      <c r="F10" s="169"/>
    </row>
    <row r="11" spans="1:6" x14ac:dyDescent="0.2">
      <c r="A11" s="168"/>
      <c r="B11" s="158"/>
      <c r="C11" s="158"/>
      <c r="D11" s="158"/>
      <c r="E11" s="158"/>
      <c r="F11" s="169"/>
    </row>
    <row r="12" spans="1:6" x14ac:dyDescent="0.2">
      <c r="A12" s="170" t="s">
        <v>1280</v>
      </c>
      <c r="B12" s="171"/>
      <c r="C12" s="172"/>
      <c r="D12" s="172"/>
      <c r="E12" s="172"/>
      <c r="F12" s="173"/>
    </row>
    <row r="13" spans="1:6" x14ac:dyDescent="0.2">
      <c r="A13" s="164"/>
      <c r="B13" s="163"/>
      <c r="C13" s="164"/>
      <c r="D13" s="164"/>
      <c r="E13" s="164"/>
      <c r="F13" s="164"/>
    </row>
    <row r="14" spans="1:6" ht="15" x14ac:dyDescent="0.25">
      <c r="A14" s="181" t="s">
        <v>1281</v>
      </c>
      <c r="B14" s="165"/>
      <c r="C14" s="166"/>
      <c r="D14" s="166"/>
      <c r="E14" s="166"/>
      <c r="F14" s="167"/>
    </row>
    <row r="15" spans="1:6" x14ac:dyDescent="0.2">
      <c r="A15" s="174">
        <v>9380</v>
      </c>
      <c r="B15" s="160" t="s">
        <v>1154</v>
      </c>
      <c r="C15" s="161">
        <v>7670</v>
      </c>
      <c r="D15" s="160" t="s">
        <v>1282</v>
      </c>
      <c r="E15" s="161">
        <v>400</v>
      </c>
      <c r="F15" s="175" t="s">
        <v>1283</v>
      </c>
    </row>
    <row r="16" spans="1:6" x14ac:dyDescent="0.2">
      <c r="A16" s="174">
        <v>5301</v>
      </c>
      <c r="B16" s="160" t="s">
        <v>1315</v>
      </c>
      <c r="C16" s="161">
        <v>8099</v>
      </c>
      <c r="D16" s="160" t="s">
        <v>1144</v>
      </c>
      <c r="E16" s="161">
        <v>9217</v>
      </c>
      <c r="F16" s="175" t="s">
        <v>1132</v>
      </c>
    </row>
    <row r="17" spans="1:6" x14ac:dyDescent="0.2">
      <c r="A17" s="174">
        <v>1149</v>
      </c>
      <c r="B17" s="160" t="s">
        <v>1151</v>
      </c>
      <c r="C17" s="161">
        <v>9335</v>
      </c>
      <c r="D17" s="159" t="s">
        <v>1158</v>
      </c>
      <c r="E17" s="161">
        <v>522</v>
      </c>
      <c r="F17" s="175" t="s">
        <v>1159</v>
      </c>
    </row>
    <row r="18" spans="1:6" x14ac:dyDescent="0.2">
      <c r="A18" s="174">
        <v>7730</v>
      </c>
      <c r="B18" s="160" t="s">
        <v>1165</v>
      </c>
      <c r="C18" s="161">
        <v>9686</v>
      </c>
      <c r="D18" s="160" t="s">
        <v>1120</v>
      </c>
      <c r="E18" s="161">
        <v>9070</v>
      </c>
      <c r="F18" s="175" t="s">
        <v>1161</v>
      </c>
    </row>
    <row r="19" spans="1:6" x14ac:dyDescent="0.2">
      <c r="A19" s="174"/>
      <c r="B19" s="160"/>
      <c r="C19" s="161"/>
      <c r="D19" s="160"/>
      <c r="E19" s="161"/>
      <c r="F19" s="175"/>
    </row>
    <row r="20" spans="1:6" x14ac:dyDescent="0.2">
      <c r="A20" s="170" t="s">
        <v>1284</v>
      </c>
      <c r="B20" s="172"/>
      <c r="C20" s="172"/>
      <c r="D20" s="172"/>
      <c r="E20" s="172"/>
      <c r="F20" s="173"/>
    </row>
    <row r="21" spans="1:6" customFormat="1" ht="15" x14ac:dyDescent="0.25">
      <c r="A21" s="53"/>
      <c r="B21" s="53"/>
      <c r="C21" s="53"/>
      <c r="D21" s="53"/>
      <c r="E21" s="53"/>
      <c r="F21" s="53"/>
    </row>
    <row r="22" spans="1:6" ht="15" x14ac:dyDescent="0.25">
      <c r="A22" s="181" t="s">
        <v>1285</v>
      </c>
      <c r="B22" s="165"/>
      <c r="C22" s="166"/>
      <c r="D22" s="166"/>
      <c r="E22" s="166"/>
      <c r="F22" s="167"/>
    </row>
    <row r="23" spans="1:6" x14ac:dyDescent="0.2">
      <c r="A23" s="174">
        <v>537</v>
      </c>
      <c r="B23" s="160" t="s">
        <v>1122</v>
      </c>
      <c r="C23" s="161">
        <v>7681</v>
      </c>
      <c r="D23" s="160" t="s">
        <v>1114</v>
      </c>
      <c r="E23" s="161">
        <v>9860</v>
      </c>
      <c r="F23" s="175" t="s">
        <v>1125</v>
      </c>
    </row>
    <row r="24" spans="1:6" x14ac:dyDescent="0.2">
      <c r="A24" s="174">
        <v>755</v>
      </c>
      <c r="B24" s="160" t="s">
        <v>1140</v>
      </c>
      <c r="C24" s="161">
        <v>7780</v>
      </c>
      <c r="D24" s="160" t="s">
        <v>1153</v>
      </c>
      <c r="E24" s="161">
        <v>13080</v>
      </c>
      <c r="F24" s="175" t="s">
        <v>1126</v>
      </c>
    </row>
    <row r="25" spans="1:6" x14ac:dyDescent="0.2">
      <c r="A25" s="174">
        <v>844</v>
      </c>
      <c r="B25" s="160" t="s">
        <v>1129</v>
      </c>
      <c r="C25" s="161">
        <v>7890</v>
      </c>
      <c r="D25" s="160" t="s">
        <v>1150</v>
      </c>
      <c r="E25" s="161">
        <v>13460</v>
      </c>
      <c r="F25" s="175" t="s">
        <v>1139</v>
      </c>
    </row>
    <row r="26" spans="1:6" x14ac:dyDescent="0.2">
      <c r="A26" s="174">
        <v>847</v>
      </c>
      <c r="B26" s="160" t="s">
        <v>1148</v>
      </c>
      <c r="C26" s="161">
        <v>7930</v>
      </c>
      <c r="D26" s="160" t="s">
        <v>1134</v>
      </c>
      <c r="E26" s="161"/>
      <c r="F26" s="175"/>
    </row>
    <row r="27" spans="1:6" x14ac:dyDescent="0.2">
      <c r="A27" s="174">
        <v>1671</v>
      </c>
      <c r="B27" s="160" t="s">
        <v>1115</v>
      </c>
      <c r="C27" s="161">
        <v>9044</v>
      </c>
      <c r="D27" s="160" t="s">
        <v>1123</v>
      </c>
      <c r="E27" s="161"/>
      <c r="F27" s="175"/>
    </row>
    <row r="28" spans="1:6" x14ac:dyDescent="0.2">
      <c r="A28" s="174">
        <v>5999</v>
      </c>
      <c r="B28" s="160" t="s">
        <v>1118</v>
      </c>
      <c r="C28" s="161">
        <v>9090</v>
      </c>
      <c r="D28" s="160" t="s">
        <v>1160</v>
      </c>
      <c r="E28" s="158"/>
      <c r="F28" s="169"/>
    </row>
    <row r="29" spans="1:6" x14ac:dyDescent="0.2">
      <c r="A29" s="174">
        <v>6140</v>
      </c>
      <c r="B29" s="160" t="s">
        <v>1141</v>
      </c>
      <c r="C29" s="161">
        <v>9133</v>
      </c>
      <c r="D29" s="160" t="s">
        <v>1128</v>
      </c>
      <c r="E29" s="158"/>
      <c r="F29" s="169"/>
    </row>
    <row r="30" spans="1:6" x14ac:dyDescent="0.2">
      <c r="A30" s="174">
        <v>6471</v>
      </c>
      <c r="B30" s="160" t="s">
        <v>1130</v>
      </c>
      <c r="C30" s="161">
        <v>9137</v>
      </c>
      <c r="D30" s="160" t="s">
        <v>1124</v>
      </c>
      <c r="E30" s="158"/>
      <c r="F30" s="169"/>
    </row>
    <row r="31" spans="1:6" x14ac:dyDescent="0.2">
      <c r="A31" s="174">
        <v>6520</v>
      </c>
      <c r="B31" s="160" t="s">
        <v>1136</v>
      </c>
      <c r="C31" s="161">
        <v>9283</v>
      </c>
      <c r="D31" s="160" t="s">
        <v>1135</v>
      </c>
      <c r="E31" s="158"/>
      <c r="F31" s="169"/>
    </row>
    <row r="32" spans="1:6" x14ac:dyDescent="0.2">
      <c r="A32" s="174">
        <v>6620</v>
      </c>
      <c r="B32" s="160" t="s">
        <v>1117</v>
      </c>
      <c r="C32" s="161">
        <v>9312</v>
      </c>
      <c r="D32" s="160" t="s">
        <v>1155</v>
      </c>
      <c r="E32" s="158"/>
      <c r="F32" s="169"/>
    </row>
    <row r="33" spans="1:6" x14ac:dyDescent="0.2">
      <c r="A33" s="174">
        <v>6771</v>
      </c>
      <c r="B33" s="160" t="s">
        <v>1138</v>
      </c>
      <c r="C33" s="161">
        <v>9354</v>
      </c>
      <c r="D33" s="160" t="s">
        <v>1149</v>
      </c>
      <c r="E33" s="158"/>
      <c r="F33" s="169"/>
    </row>
    <row r="34" spans="1:6" x14ac:dyDescent="0.2">
      <c r="A34" s="174">
        <v>6860</v>
      </c>
      <c r="B34" s="160" t="s">
        <v>1143</v>
      </c>
      <c r="C34" s="161">
        <v>9388</v>
      </c>
      <c r="D34" s="160" t="s">
        <v>1157</v>
      </c>
      <c r="E34" s="158"/>
      <c r="F34" s="169"/>
    </row>
    <row r="35" spans="1:6" x14ac:dyDescent="0.2">
      <c r="A35" s="174">
        <v>6880</v>
      </c>
      <c r="B35" s="160" t="s">
        <v>1164</v>
      </c>
      <c r="C35" s="161">
        <v>9682</v>
      </c>
      <c r="D35" s="160" t="s">
        <v>1162</v>
      </c>
      <c r="E35" s="158"/>
      <c r="F35" s="169"/>
    </row>
    <row r="36" spans="1:6" x14ac:dyDescent="0.2">
      <c r="A36" s="174">
        <v>7230</v>
      </c>
      <c r="B36" s="160" t="s">
        <v>1166</v>
      </c>
      <c r="C36" s="161">
        <v>9695</v>
      </c>
      <c r="D36" s="160" t="s">
        <v>1152</v>
      </c>
      <c r="E36" s="158"/>
      <c r="F36" s="169"/>
    </row>
    <row r="37" spans="1:6" x14ac:dyDescent="0.2">
      <c r="A37" s="174">
        <v>7320</v>
      </c>
      <c r="B37" s="160" t="s">
        <v>1121</v>
      </c>
      <c r="C37" s="161">
        <v>9740</v>
      </c>
      <c r="D37" s="162" t="s">
        <v>1127</v>
      </c>
      <c r="E37" s="158"/>
      <c r="F37" s="169"/>
    </row>
    <row r="38" spans="1:6" x14ac:dyDescent="0.2">
      <c r="A38" s="174">
        <v>7500</v>
      </c>
      <c r="B38" s="160" t="s">
        <v>1131</v>
      </c>
      <c r="C38" s="161">
        <v>9797</v>
      </c>
      <c r="D38" s="160" t="s">
        <v>1116</v>
      </c>
      <c r="E38" s="158"/>
      <c r="F38" s="169"/>
    </row>
    <row r="39" spans="1:6" x14ac:dyDescent="0.2">
      <c r="A39" s="174">
        <v>7570</v>
      </c>
      <c r="B39" s="160" t="s">
        <v>1146</v>
      </c>
      <c r="C39" s="161">
        <v>9827</v>
      </c>
      <c r="D39" s="160" t="s">
        <v>1156</v>
      </c>
      <c r="E39" s="158"/>
      <c r="F39" s="169"/>
    </row>
    <row r="40" spans="1:6" x14ac:dyDescent="0.2">
      <c r="A40" s="174"/>
      <c r="B40" s="160"/>
      <c r="C40" s="161"/>
      <c r="D40" s="160"/>
      <c r="E40" s="158"/>
      <c r="F40" s="169"/>
    </row>
    <row r="41" spans="1:6" x14ac:dyDescent="0.2">
      <c r="A41" s="170" t="s">
        <v>1286</v>
      </c>
      <c r="B41" s="172"/>
      <c r="C41" s="172"/>
      <c r="D41" s="171"/>
      <c r="E41" s="171"/>
      <c r="F41" s="176"/>
    </row>
    <row r="42" spans="1:6" customFormat="1" ht="15" x14ac:dyDescent="0.25">
      <c r="A42" s="53"/>
      <c r="B42" s="53"/>
      <c r="C42" s="53"/>
      <c r="D42" s="53"/>
      <c r="E42" s="53"/>
      <c r="F42" s="53"/>
    </row>
    <row r="43" spans="1:6" ht="15" x14ac:dyDescent="0.25">
      <c r="A43" s="181" t="s">
        <v>1287</v>
      </c>
      <c r="B43" s="165"/>
      <c r="C43" s="177"/>
      <c r="D43" s="177"/>
      <c r="E43" s="177"/>
      <c r="F43" s="178"/>
    </row>
    <row r="44" spans="1:6" x14ac:dyDescent="0.2">
      <c r="A44" s="174">
        <v>544</v>
      </c>
      <c r="B44" s="160" t="s">
        <v>1181</v>
      </c>
      <c r="C44" s="161">
        <v>9629</v>
      </c>
      <c r="D44" s="160" t="s">
        <v>1183</v>
      </c>
      <c r="E44" s="161">
        <v>13350</v>
      </c>
      <c r="F44" s="175" t="s">
        <v>1288</v>
      </c>
    </row>
    <row r="45" spans="1:6" x14ac:dyDescent="0.2">
      <c r="A45" s="174">
        <v>579</v>
      </c>
      <c r="B45" s="160" t="s">
        <v>1182</v>
      </c>
      <c r="C45" s="161">
        <v>9634</v>
      </c>
      <c r="D45" s="160" t="s">
        <v>1169</v>
      </c>
      <c r="E45" s="161">
        <v>28001</v>
      </c>
      <c r="F45" s="175" t="s">
        <v>1179</v>
      </c>
    </row>
    <row r="46" spans="1:6" x14ac:dyDescent="0.2">
      <c r="A46" s="174">
        <v>800</v>
      </c>
      <c r="B46" s="160" t="s">
        <v>1173</v>
      </c>
      <c r="C46" s="161">
        <v>9639</v>
      </c>
      <c r="D46" s="160" t="s">
        <v>1172</v>
      </c>
      <c r="E46" s="161"/>
      <c r="F46" s="175"/>
    </row>
    <row r="47" spans="1:6" x14ac:dyDescent="0.2">
      <c r="A47" s="174">
        <v>1693</v>
      </c>
      <c r="B47" s="160" t="s">
        <v>1180</v>
      </c>
      <c r="C47" s="161">
        <v>9684</v>
      </c>
      <c r="D47" s="160" t="s">
        <v>1170</v>
      </c>
      <c r="E47" s="159"/>
      <c r="F47" s="179"/>
    </row>
    <row r="48" spans="1:6" x14ac:dyDescent="0.2">
      <c r="A48" s="174">
        <v>5125</v>
      </c>
      <c r="B48" s="160" t="s">
        <v>1178</v>
      </c>
      <c r="C48" s="161">
        <v>13070</v>
      </c>
      <c r="D48" s="160" t="s">
        <v>1171</v>
      </c>
      <c r="E48" s="159"/>
      <c r="F48" s="179"/>
    </row>
    <row r="49" spans="1:6" x14ac:dyDescent="0.2">
      <c r="A49" s="174">
        <v>6102</v>
      </c>
      <c r="B49" s="160" t="s">
        <v>1177</v>
      </c>
      <c r="C49" s="161">
        <v>13100</v>
      </c>
      <c r="D49" s="160" t="s">
        <v>1176</v>
      </c>
      <c r="E49" s="159"/>
      <c r="F49" s="179"/>
    </row>
    <row r="50" spans="1:6" x14ac:dyDescent="0.2">
      <c r="A50" s="174">
        <v>9124</v>
      </c>
      <c r="B50" s="160" t="s">
        <v>1185</v>
      </c>
      <c r="C50" s="161">
        <v>13220</v>
      </c>
      <c r="D50" s="160" t="s">
        <v>1168</v>
      </c>
      <c r="E50" s="159"/>
      <c r="F50" s="179"/>
    </row>
    <row r="51" spans="1:6" x14ac:dyDescent="0.2">
      <c r="A51" s="174">
        <v>9135</v>
      </c>
      <c r="B51" s="160" t="s">
        <v>1175</v>
      </c>
      <c r="C51" s="161">
        <v>13290</v>
      </c>
      <c r="D51" s="160" t="s">
        <v>1167</v>
      </c>
      <c r="E51" s="160"/>
      <c r="F51" s="175"/>
    </row>
    <row r="52" spans="1:6" x14ac:dyDescent="0.2">
      <c r="A52" s="174">
        <v>9369</v>
      </c>
      <c r="B52" s="160" t="s">
        <v>1184</v>
      </c>
      <c r="C52" s="159">
        <v>13330</v>
      </c>
      <c r="D52" s="159" t="s">
        <v>1289</v>
      </c>
      <c r="E52" s="159"/>
      <c r="F52" s="179"/>
    </row>
    <row r="53" spans="1:6" x14ac:dyDescent="0.2">
      <c r="A53" s="174"/>
      <c r="B53" s="160"/>
      <c r="C53" s="159"/>
      <c r="D53" s="159"/>
      <c r="E53" s="159"/>
      <c r="F53" s="179"/>
    </row>
    <row r="54" spans="1:6" x14ac:dyDescent="0.2">
      <c r="A54" s="180" t="s">
        <v>1290</v>
      </c>
      <c r="B54" s="171"/>
      <c r="C54" s="171"/>
      <c r="D54" s="171"/>
      <c r="E54" s="171"/>
      <c r="F54" s="176"/>
    </row>
    <row r="55" spans="1:6" x14ac:dyDescent="0.2">
      <c r="A55" s="157"/>
    </row>
    <row r="56" spans="1:6" ht="15" x14ac:dyDescent="0.25">
      <c r="A56" s="181" t="s">
        <v>1292</v>
      </c>
      <c r="B56" s="165"/>
      <c r="C56" s="165"/>
      <c r="D56" s="166"/>
      <c r="E56" s="165"/>
      <c r="F56" s="167"/>
    </row>
    <row r="57" spans="1:6" x14ac:dyDescent="0.2">
      <c r="A57" s="168">
        <v>6460</v>
      </c>
      <c r="B57" s="158" t="s">
        <v>1188</v>
      </c>
      <c r="C57" s="158"/>
      <c r="D57" s="158"/>
      <c r="E57" s="158"/>
      <c r="F57" s="169"/>
    </row>
    <row r="58" spans="1:6" x14ac:dyDescent="0.2">
      <c r="A58" s="168">
        <v>9181</v>
      </c>
      <c r="B58" s="158" t="s">
        <v>1187</v>
      </c>
      <c r="C58" s="158"/>
      <c r="D58" s="158"/>
      <c r="E58" s="158"/>
      <c r="F58" s="169"/>
    </row>
    <row r="59" spans="1:6" x14ac:dyDescent="0.2">
      <c r="A59" s="168">
        <v>9865</v>
      </c>
      <c r="B59" s="158" t="s">
        <v>1186</v>
      </c>
      <c r="C59" s="182"/>
      <c r="D59" s="182"/>
      <c r="E59" s="158"/>
      <c r="F59" s="169"/>
    </row>
    <row r="60" spans="1:6" x14ac:dyDescent="0.2">
      <c r="A60" s="168">
        <v>9870</v>
      </c>
      <c r="B60" s="158" t="s">
        <v>1189</v>
      </c>
      <c r="C60" s="158"/>
      <c r="D60" s="158"/>
      <c r="E60" s="158"/>
      <c r="F60" s="169"/>
    </row>
    <row r="61" spans="1:6" x14ac:dyDescent="0.2">
      <c r="A61" s="168"/>
      <c r="B61" s="158"/>
      <c r="C61" s="158"/>
      <c r="D61" s="158"/>
      <c r="E61" s="158"/>
      <c r="F61" s="169"/>
    </row>
    <row r="62" spans="1:6" x14ac:dyDescent="0.2">
      <c r="A62" s="170" t="s">
        <v>1293</v>
      </c>
      <c r="B62" s="171"/>
      <c r="C62" s="172"/>
      <c r="D62" s="172"/>
      <c r="E62" s="172"/>
      <c r="F62" s="173"/>
    </row>
    <row r="63" spans="1:6" x14ac:dyDescent="0.2">
      <c r="A63" s="157"/>
    </row>
    <row r="64" spans="1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</sheetData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5" fitToHeight="0" orientation="portrait" r:id="rId1"/>
  <headerFooter alignWithMargins="0"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workbookViewId="0">
      <pane xSplit="3" ySplit="1" topLeftCell="D2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34.28515625" bestFit="1" customWidth="1"/>
    <col min="4" max="4" width="16.7109375" bestFit="1" customWidth="1"/>
    <col min="5" max="7" width="20" bestFit="1" customWidth="1"/>
    <col min="8" max="8" width="17.42578125" bestFit="1" customWidth="1"/>
    <col min="9" max="9" width="19" bestFit="1" customWidth="1"/>
    <col min="10" max="11" width="20" bestFit="1" customWidth="1"/>
    <col min="12" max="12" width="12.5703125" bestFit="1" customWidth="1"/>
    <col min="13" max="13" width="19" bestFit="1" customWidth="1"/>
    <col min="14" max="14" width="20" bestFit="1" customWidth="1"/>
    <col min="15" max="15" width="18.140625" bestFit="1" customWidth="1"/>
    <col min="16" max="16" width="17" bestFit="1" customWidth="1"/>
    <col min="17" max="20" width="19" bestFit="1" customWidth="1"/>
    <col min="21" max="21" width="20" bestFit="1" customWidth="1"/>
    <col min="22" max="22" width="17.42578125" bestFit="1" customWidth="1"/>
    <col min="23" max="23" width="16.140625" bestFit="1" customWidth="1"/>
    <col min="24" max="24" width="15.5703125" bestFit="1" customWidth="1"/>
    <col min="25" max="25" width="19" bestFit="1" customWidth="1"/>
    <col min="26" max="26" width="20" bestFit="1" customWidth="1"/>
    <col min="27" max="28" width="21" bestFit="1" customWidth="1"/>
    <col min="29" max="29" width="22.7109375" bestFit="1" customWidth="1"/>
    <col min="30" max="31" width="21" bestFit="1" customWidth="1"/>
    <col min="32" max="32" width="20" bestFit="1" customWidth="1"/>
    <col min="33" max="33" width="16.42578125" bestFit="1" customWidth="1"/>
    <col min="34" max="34" width="19" bestFit="1" customWidth="1"/>
    <col min="35" max="35" width="17.42578125" bestFit="1" customWidth="1"/>
    <col min="36" max="36" width="21" bestFit="1" customWidth="1"/>
    <col min="37" max="37" width="20" bestFit="1" customWidth="1"/>
    <col min="38" max="38" width="17.42578125" bestFit="1" customWidth="1"/>
    <col min="39" max="39" width="18.140625" bestFit="1" customWidth="1"/>
    <col min="40" max="40" width="16" bestFit="1" customWidth="1"/>
    <col min="41" max="41" width="12.140625" bestFit="1" customWidth="1"/>
    <col min="42" max="42" width="21" bestFit="1" customWidth="1"/>
    <col min="43" max="43" width="17.42578125" bestFit="1" customWidth="1"/>
    <col min="44" max="44" width="18.140625" bestFit="1" customWidth="1"/>
    <col min="45" max="45" width="17.42578125" bestFit="1" customWidth="1"/>
    <col min="46" max="46" width="20" bestFit="1" customWidth="1"/>
    <col min="47" max="47" width="17.42578125" bestFit="1" customWidth="1"/>
    <col min="48" max="48" width="20" bestFit="1" customWidth="1"/>
    <col min="49" max="49" width="18.140625" bestFit="1" customWidth="1"/>
    <col min="50" max="50" width="22.7109375" bestFit="1" customWidth="1"/>
    <col min="51" max="51" width="12.42578125" bestFit="1" customWidth="1"/>
    <col min="52" max="52" width="19" bestFit="1" customWidth="1"/>
    <col min="53" max="53" width="20" bestFit="1" customWidth="1"/>
    <col min="54" max="54" width="19" bestFit="1" customWidth="1"/>
    <col min="55" max="55" width="21" bestFit="1" customWidth="1"/>
    <col min="56" max="56" width="17.42578125" bestFit="1" customWidth="1"/>
    <col min="57" max="57" width="19" bestFit="1" customWidth="1"/>
    <col min="58" max="58" width="17.42578125" bestFit="1" customWidth="1"/>
    <col min="59" max="60" width="19" bestFit="1" customWidth="1"/>
    <col min="61" max="61" width="16.28515625" bestFit="1" customWidth="1"/>
    <col min="62" max="62" width="21" bestFit="1" customWidth="1"/>
    <col min="63" max="63" width="17.42578125" bestFit="1" customWidth="1"/>
    <col min="64" max="64" width="20" bestFit="1" customWidth="1"/>
    <col min="65" max="65" width="21" bestFit="1" customWidth="1"/>
    <col min="66" max="66" width="22.7109375" bestFit="1" customWidth="1"/>
    <col min="67" max="67" width="19" bestFit="1" customWidth="1"/>
    <col min="68" max="68" width="14.42578125" bestFit="1" customWidth="1"/>
    <col min="69" max="70" width="21" bestFit="1" customWidth="1"/>
    <col min="71" max="72" width="20" bestFit="1" customWidth="1"/>
    <col min="73" max="74" width="17.42578125" bestFit="1" customWidth="1"/>
    <col min="75" max="77" width="19" bestFit="1" customWidth="1"/>
    <col min="78" max="78" width="17.42578125" bestFit="1" customWidth="1"/>
    <col min="79" max="79" width="21" bestFit="1" customWidth="1"/>
    <col min="80" max="80" width="19" bestFit="1" customWidth="1"/>
    <col min="81" max="82" width="17.42578125" bestFit="1" customWidth="1"/>
    <col min="83" max="84" width="20" bestFit="1" customWidth="1"/>
    <col min="85" max="85" width="21" bestFit="1" customWidth="1"/>
    <col min="86" max="86" width="20" bestFit="1" customWidth="1"/>
    <col min="87" max="87" width="21" bestFit="1" customWidth="1"/>
    <col min="88" max="89" width="20" bestFit="1" customWidth="1"/>
    <col min="90" max="90" width="21" bestFit="1" customWidth="1"/>
    <col min="91" max="91" width="11.85546875" bestFit="1" customWidth="1"/>
  </cols>
  <sheetData>
    <row r="1" spans="1:91" x14ac:dyDescent="0.25">
      <c r="A1" s="189" t="s">
        <v>1108</v>
      </c>
      <c r="B1" s="189" t="s">
        <v>1109</v>
      </c>
      <c r="C1" s="189" t="s">
        <v>1110</v>
      </c>
      <c r="D1" s="189" t="s">
        <v>1111</v>
      </c>
      <c r="E1" s="189" t="s">
        <v>1021</v>
      </c>
      <c r="F1" s="189" t="s">
        <v>1022</v>
      </c>
      <c r="G1" s="189" t="s">
        <v>1023</v>
      </c>
      <c r="H1" s="189" t="s">
        <v>1024</v>
      </c>
      <c r="I1" s="189" t="s">
        <v>1025</v>
      </c>
      <c r="J1" s="189" t="s">
        <v>1026</v>
      </c>
      <c r="K1" s="189" t="s">
        <v>1027</v>
      </c>
      <c r="L1" s="189" t="s">
        <v>1028</v>
      </c>
      <c r="M1" s="189" t="s">
        <v>1029</v>
      </c>
      <c r="N1" s="189" t="s">
        <v>1030</v>
      </c>
      <c r="O1" s="189" t="s">
        <v>1031</v>
      </c>
      <c r="P1" s="189" t="s">
        <v>1032</v>
      </c>
      <c r="Q1" s="189" t="s">
        <v>1033</v>
      </c>
      <c r="R1" s="189" t="s">
        <v>1034</v>
      </c>
      <c r="S1" s="189" t="s">
        <v>1035</v>
      </c>
      <c r="T1" s="189" t="s">
        <v>1036</v>
      </c>
      <c r="U1" s="189" t="s">
        <v>1037</v>
      </c>
      <c r="V1" s="189" t="s">
        <v>1095</v>
      </c>
      <c r="W1" s="189" t="s">
        <v>1096</v>
      </c>
      <c r="X1" s="189" t="s">
        <v>1097</v>
      </c>
      <c r="Y1" s="189" t="s">
        <v>1098</v>
      </c>
      <c r="Z1" s="189" t="s">
        <v>1099</v>
      </c>
      <c r="AA1" s="189" t="s">
        <v>1100</v>
      </c>
      <c r="AB1" s="189" t="s">
        <v>1101</v>
      </c>
      <c r="AC1" s="189" t="s">
        <v>1039</v>
      </c>
      <c r="AD1" s="189" t="s">
        <v>1040</v>
      </c>
      <c r="AE1" s="189" t="s">
        <v>1102</v>
      </c>
      <c r="AF1" s="189" t="s">
        <v>1103</v>
      </c>
      <c r="AG1" s="189" t="s">
        <v>1104</v>
      </c>
      <c r="AH1" s="189" t="s">
        <v>1105</v>
      </c>
      <c r="AI1" s="189" t="s">
        <v>1106</v>
      </c>
      <c r="AJ1" s="189" t="s">
        <v>1107</v>
      </c>
      <c r="AK1" s="189" t="s">
        <v>1041</v>
      </c>
      <c r="AL1" s="189" t="s">
        <v>1042</v>
      </c>
      <c r="AM1" s="189" t="s">
        <v>1043</v>
      </c>
      <c r="AN1" s="189" t="s">
        <v>1044</v>
      </c>
      <c r="AO1" s="189" t="s">
        <v>1045</v>
      </c>
      <c r="AP1" s="189" t="s">
        <v>1046</v>
      </c>
      <c r="AQ1" s="189" t="s">
        <v>1047</v>
      </c>
      <c r="AR1" s="189" t="s">
        <v>1048</v>
      </c>
      <c r="AS1" s="189" t="s">
        <v>1049</v>
      </c>
      <c r="AT1" s="189" t="s">
        <v>1050</v>
      </c>
      <c r="AU1" s="189" t="s">
        <v>1051</v>
      </c>
      <c r="AV1" s="189" t="s">
        <v>1052</v>
      </c>
      <c r="AW1" s="189" t="s">
        <v>1053</v>
      </c>
      <c r="AX1" s="189" t="s">
        <v>1054</v>
      </c>
      <c r="AY1" s="189" t="s">
        <v>1055</v>
      </c>
      <c r="AZ1" s="189" t="s">
        <v>1056</v>
      </c>
      <c r="BA1" s="189" t="s">
        <v>1057</v>
      </c>
      <c r="BB1" s="189" t="s">
        <v>1058</v>
      </c>
      <c r="BC1" s="189" t="s">
        <v>1059</v>
      </c>
      <c r="BD1" s="189" t="s">
        <v>1060</v>
      </c>
      <c r="BE1" s="189" t="s">
        <v>1061</v>
      </c>
      <c r="BF1" s="189" t="s">
        <v>1062</v>
      </c>
      <c r="BG1" s="189" t="s">
        <v>1063</v>
      </c>
      <c r="BH1" s="189" t="s">
        <v>1064</v>
      </c>
      <c r="BI1" s="189" t="s">
        <v>1065</v>
      </c>
      <c r="BJ1" s="189" t="s">
        <v>1066</v>
      </c>
      <c r="BK1" s="189" t="s">
        <v>1067</v>
      </c>
      <c r="BL1" s="189" t="s">
        <v>1068</v>
      </c>
      <c r="BM1" s="189" t="s">
        <v>1069</v>
      </c>
      <c r="BN1" s="189" t="s">
        <v>1070</v>
      </c>
      <c r="BO1" s="189" t="s">
        <v>1071</v>
      </c>
      <c r="BP1" s="189" t="s">
        <v>1072</v>
      </c>
      <c r="BQ1" s="189" t="s">
        <v>1073</v>
      </c>
      <c r="BR1" s="189" t="s">
        <v>1074</v>
      </c>
      <c r="BS1" s="189" t="s">
        <v>1075</v>
      </c>
      <c r="BT1" s="189" t="s">
        <v>1076</v>
      </c>
      <c r="BU1" s="189" t="s">
        <v>1077</v>
      </c>
      <c r="BV1" s="189" t="s">
        <v>1078</v>
      </c>
      <c r="BW1" s="189" t="s">
        <v>1079</v>
      </c>
      <c r="BX1" s="189" t="s">
        <v>1080</v>
      </c>
      <c r="BY1" s="189" t="s">
        <v>1081</v>
      </c>
      <c r="BZ1" s="189" t="s">
        <v>1082</v>
      </c>
      <c r="CA1" s="189" t="s">
        <v>1083</v>
      </c>
      <c r="CB1" s="189" t="s">
        <v>1084</v>
      </c>
      <c r="CC1" s="189" t="s">
        <v>1085</v>
      </c>
      <c r="CD1" s="189" t="s">
        <v>1086</v>
      </c>
      <c r="CE1" s="189" t="s">
        <v>1087</v>
      </c>
      <c r="CF1" s="189" t="s">
        <v>1088</v>
      </c>
      <c r="CG1" s="189" t="s">
        <v>1089</v>
      </c>
      <c r="CH1" s="189" t="s">
        <v>1090</v>
      </c>
      <c r="CI1" s="189" t="s">
        <v>1091</v>
      </c>
      <c r="CJ1" s="189" t="s">
        <v>1038</v>
      </c>
      <c r="CK1" s="189" t="s">
        <v>1092</v>
      </c>
      <c r="CL1" s="189" t="s">
        <v>1093</v>
      </c>
      <c r="CM1" s="189" t="s">
        <v>1094</v>
      </c>
    </row>
    <row r="2" spans="1:91" x14ac:dyDescent="0.25">
      <c r="A2" s="190">
        <v>201612</v>
      </c>
      <c r="B2" s="190">
        <v>5301</v>
      </c>
      <c r="C2" s="191" t="s">
        <v>1315</v>
      </c>
      <c r="D2" s="191" t="s">
        <v>1113</v>
      </c>
      <c r="E2" s="129">
        <v>1213873</v>
      </c>
      <c r="F2" s="129">
        <v>82283</v>
      </c>
      <c r="G2" s="129">
        <v>1131591</v>
      </c>
      <c r="H2" s="129">
        <v>45483</v>
      </c>
      <c r="I2" s="129">
        <v>29695</v>
      </c>
      <c r="J2" s="129">
        <v>549459</v>
      </c>
      <c r="K2" s="129">
        <v>1696837</v>
      </c>
      <c r="L2" s="129"/>
      <c r="M2" s="129">
        <v>99989</v>
      </c>
      <c r="N2" s="129">
        <v>501423</v>
      </c>
      <c r="O2" s="129">
        <v>49401</v>
      </c>
      <c r="P2" s="129">
        <v>45991</v>
      </c>
      <c r="Q2" s="129">
        <v>82007</v>
      </c>
      <c r="R2" s="129">
        <v>-71275</v>
      </c>
      <c r="S2" s="129">
        <v>34524</v>
      </c>
      <c r="T2" s="129">
        <v>36209</v>
      </c>
      <c r="U2" s="129">
        <v>1130421</v>
      </c>
      <c r="V2" s="129"/>
      <c r="W2" s="129"/>
      <c r="X2" s="129"/>
      <c r="Y2" s="129"/>
      <c r="Z2" s="129">
        <v>1511588</v>
      </c>
      <c r="AA2" s="129">
        <v>1511573</v>
      </c>
      <c r="AB2" s="129">
        <v>44000</v>
      </c>
      <c r="AC2" s="129">
        <v>44340267</v>
      </c>
      <c r="AD2" s="129">
        <v>5681749</v>
      </c>
      <c r="AE2" s="129">
        <v>4968940</v>
      </c>
      <c r="AF2" s="129">
        <v>1927084</v>
      </c>
      <c r="AG2" s="129">
        <v>0</v>
      </c>
      <c r="AH2" s="129">
        <v>18694</v>
      </c>
      <c r="AI2" s="129">
        <v>214728</v>
      </c>
      <c r="AJ2" s="129">
        <v>258728</v>
      </c>
      <c r="AK2" s="129">
        <v>1094209</v>
      </c>
      <c r="AL2" s="129"/>
      <c r="AM2" s="129">
        <v>365689</v>
      </c>
      <c r="AN2" s="129"/>
      <c r="AO2" s="129"/>
      <c r="AP2" s="129">
        <v>3921851</v>
      </c>
      <c r="AQ2" s="129">
        <v>365689</v>
      </c>
      <c r="AR2" s="129"/>
      <c r="AS2" s="129"/>
      <c r="AT2" s="129">
        <v>245233</v>
      </c>
      <c r="AU2" s="129"/>
      <c r="AV2" s="129">
        <v>848976</v>
      </c>
      <c r="AW2" s="129"/>
      <c r="AX2" s="129">
        <v>38553318</v>
      </c>
      <c r="AY2" s="129"/>
      <c r="AZ2" s="129">
        <v>23292</v>
      </c>
      <c r="BA2" s="129">
        <v>0</v>
      </c>
      <c r="BB2" s="129">
        <v>300000</v>
      </c>
      <c r="BC2" s="129">
        <v>791061</v>
      </c>
      <c r="BD2" s="129">
        <v>74680</v>
      </c>
      <c r="BE2" s="129">
        <v>105200</v>
      </c>
      <c r="BF2" s="129"/>
      <c r="BG2" s="129"/>
      <c r="BH2" s="129">
        <v>30520</v>
      </c>
      <c r="BI2" s="129"/>
      <c r="BJ2" s="129">
        <v>32148436</v>
      </c>
      <c r="BK2" s="129"/>
      <c r="BL2" s="129">
        <v>263148</v>
      </c>
      <c r="BM2" s="129"/>
      <c r="BN2" s="129">
        <v>44340267</v>
      </c>
      <c r="BO2" s="129">
        <v>24313</v>
      </c>
      <c r="BP2" s="129"/>
      <c r="BQ2" s="129">
        <v>781384</v>
      </c>
      <c r="BR2" s="129">
        <v>3271354</v>
      </c>
      <c r="BS2" s="129">
        <v>2056027</v>
      </c>
      <c r="BT2" s="129">
        <v>2056027</v>
      </c>
      <c r="BU2" s="129">
        <v>0</v>
      </c>
      <c r="BV2" s="129">
        <v>35413</v>
      </c>
      <c r="BW2" s="129">
        <v>947987</v>
      </c>
      <c r="BX2" s="129">
        <v>63467</v>
      </c>
      <c r="BY2" s="129">
        <v>983400</v>
      </c>
      <c r="BZ2" s="129">
        <v>28375</v>
      </c>
      <c r="CA2" s="129">
        <v>258064</v>
      </c>
      <c r="CB2" s="129">
        <v>0</v>
      </c>
      <c r="CC2" s="129">
        <v>18541</v>
      </c>
      <c r="CD2" s="129">
        <v>112</v>
      </c>
      <c r="CE2" s="129"/>
      <c r="CF2" s="129">
        <v>1328188</v>
      </c>
      <c r="CG2" s="129">
        <v>20850047</v>
      </c>
      <c r="CH2" s="129"/>
      <c r="CI2" s="129">
        <v>15207800</v>
      </c>
      <c r="CJ2" s="129">
        <v>419416</v>
      </c>
      <c r="CK2" s="129">
        <v>876865</v>
      </c>
      <c r="CL2" s="129">
        <v>1863684</v>
      </c>
      <c r="CM2" s="129"/>
    </row>
    <row r="3" spans="1:91" x14ac:dyDescent="0.25">
      <c r="A3" s="190">
        <v>201612</v>
      </c>
      <c r="B3" s="190">
        <v>7681</v>
      </c>
      <c r="C3" s="191" t="s">
        <v>1114</v>
      </c>
      <c r="D3" s="191" t="s">
        <v>1113</v>
      </c>
      <c r="E3" s="129">
        <v>254337</v>
      </c>
      <c r="F3" s="129">
        <v>37409</v>
      </c>
      <c r="G3" s="129">
        <v>216928</v>
      </c>
      <c r="H3" s="129">
        <v>2996</v>
      </c>
      <c r="I3" s="129">
        <v>26472</v>
      </c>
      <c r="J3" s="129">
        <v>205488</v>
      </c>
      <c r="K3" s="129">
        <v>398940</v>
      </c>
      <c r="L3" s="129"/>
      <c r="M3" s="129">
        <v>23819</v>
      </c>
      <c r="N3" s="129">
        <v>39493</v>
      </c>
      <c r="O3" s="129">
        <v>23373</v>
      </c>
      <c r="P3" s="129">
        <v>1285</v>
      </c>
      <c r="Q3" s="129">
        <v>3783</v>
      </c>
      <c r="R3" s="129">
        <v>21539</v>
      </c>
      <c r="S3" s="129">
        <v>327</v>
      </c>
      <c r="T3" s="129">
        <v>5747</v>
      </c>
      <c r="U3" s="129">
        <v>385567</v>
      </c>
      <c r="V3" s="129"/>
      <c r="W3" s="129"/>
      <c r="X3" s="129"/>
      <c r="Y3" s="129"/>
      <c r="Z3" s="129">
        <v>40145</v>
      </c>
      <c r="AA3" s="129">
        <v>459719</v>
      </c>
      <c r="AB3" s="129"/>
      <c r="AC3" s="129">
        <v>9635310</v>
      </c>
      <c r="AD3" s="129">
        <v>1521045</v>
      </c>
      <c r="AE3" s="129">
        <v>1006753</v>
      </c>
      <c r="AF3" s="129">
        <v>429831</v>
      </c>
      <c r="AG3" s="129"/>
      <c r="AH3" s="129">
        <v>77058</v>
      </c>
      <c r="AI3" s="129"/>
      <c r="AJ3" s="129"/>
      <c r="AK3" s="129">
        <v>87116</v>
      </c>
      <c r="AL3" s="129"/>
      <c r="AM3" s="129"/>
      <c r="AN3" s="129"/>
      <c r="AO3" s="129"/>
      <c r="AP3" s="129">
        <v>412929</v>
      </c>
      <c r="AQ3" s="129"/>
      <c r="AR3" s="129"/>
      <c r="AS3" s="129"/>
      <c r="AT3" s="129">
        <v>87116</v>
      </c>
      <c r="AU3" s="129"/>
      <c r="AV3" s="129"/>
      <c r="AW3" s="129"/>
      <c r="AX3" s="129">
        <v>7931796</v>
      </c>
      <c r="AY3" s="129"/>
      <c r="AZ3" s="129">
        <v>7</v>
      </c>
      <c r="BA3" s="129">
        <v>175000</v>
      </c>
      <c r="BB3" s="129">
        <v>1021000</v>
      </c>
      <c r="BC3" s="129">
        <v>385922</v>
      </c>
      <c r="BD3" s="129"/>
      <c r="BE3" s="129">
        <v>7469</v>
      </c>
      <c r="BF3" s="129">
        <v>1952</v>
      </c>
      <c r="BG3" s="129"/>
      <c r="BH3" s="129">
        <v>5517</v>
      </c>
      <c r="BI3" s="129"/>
      <c r="BJ3" s="129">
        <v>7188752</v>
      </c>
      <c r="BK3" s="129"/>
      <c r="BL3" s="129"/>
      <c r="BM3" s="129"/>
      <c r="BN3" s="129">
        <v>9635310</v>
      </c>
      <c r="BO3" s="129">
        <v>7008</v>
      </c>
      <c r="BP3" s="129"/>
      <c r="BQ3" s="129">
        <v>109853</v>
      </c>
      <c r="BR3" s="129">
        <v>357115</v>
      </c>
      <c r="BS3" s="129"/>
      <c r="BT3" s="129"/>
      <c r="BU3" s="129"/>
      <c r="BV3" s="129">
        <v>6963</v>
      </c>
      <c r="BW3" s="129"/>
      <c r="BX3" s="129">
        <v>1868</v>
      </c>
      <c r="BY3" s="129">
        <v>6963</v>
      </c>
      <c r="BZ3" s="129">
        <v>73592</v>
      </c>
      <c r="CA3" s="129">
        <v>140279</v>
      </c>
      <c r="CB3" s="129"/>
      <c r="CC3" s="129">
        <v>137414</v>
      </c>
      <c r="CD3" s="129"/>
      <c r="CE3" s="129"/>
      <c r="CF3" s="129">
        <v>222227</v>
      </c>
      <c r="CG3" s="129">
        <v>4278340</v>
      </c>
      <c r="CH3" s="129">
        <v>194421</v>
      </c>
      <c r="CI3" s="129">
        <v>3585194</v>
      </c>
      <c r="CJ3" s="129">
        <v>35710</v>
      </c>
      <c r="CK3" s="129">
        <v>189732</v>
      </c>
      <c r="CL3" s="129">
        <v>688419</v>
      </c>
      <c r="CM3" s="129"/>
    </row>
    <row r="4" spans="1:91" x14ac:dyDescent="0.25">
      <c r="A4" s="190">
        <v>201612</v>
      </c>
      <c r="B4" s="190">
        <v>1671</v>
      </c>
      <c r="C4" s="191" t="s">
        <v>1115</v>
      </c>
      <c r="D4" s="191" t="s">
        <v>1113</v>
      </c>
      <c r="E4" s="129">
        <v>244979</v>
      </c>
      <c r="F4" s="129">
        <v>21990</v>
      </c>
      <c r="G4" s="129">
        <v>222989</v>
      </c>
      <c r="H4" s="129">
        <v>0</v>
      </c>
      <c r="I4" s="129">
        <v>61799</v>
      </c>
      <c r="J4" s="129">
        <v>113218</v>
      </c>
      <c r="K4" s="129">
        <v>274407</v>
      </c>
      <c r="L4" s="129">
        <v>0</v>
      </c>
      <c r="M4" s="129">
        <v>-4319</v>
      </c>
      <c r="N4" s="129">
        <v>70883</v>
      </c>
      <c r="O4" s="129">
        <v>87001</v>
      </c>
      <c r="P4" s="129">
        <v>15</v>
      </c>
      <c r="Q4" s="129">
        <v>-12461</v>
      </c>
      <c r="R4" s="129">
        <v>840</v>
      </c>
      <c r="S4" s="129">
        <v>10146</v>
      </c>
      <c r="T4" s="129">
        <v>1723</v>
      </c>
      <c r="U4" s="129">
        <v>104606</v>
      </c>
      <c r="V4" s="129">
        <v>0</v>
      </c>
      <c r="W4" s="129"/>
      <c r="X4" s="129">
        <v>0</v>
      </c>
      <c r="Y4" s="129">
        <v>0</v>
      </c>
      <c r="Z4" s="129">
        <v>12913</v>
      </c>
      <c r="AA4" s="129">
        <v>0</v>
      </c>
      <c r="AB4" s="129">
        <v>0</v>
      </c>
      <c r="AC4" s="129">
        <v>2356525</v>
      </c>
      <c r="AD4" s="129">
        <v>263525</v>
      </c>
      <c r="AE4" s="129">
        <v>23577</v>
      </c>
      <c r="AF4" s="129">
        <v>10665</v>
      </c>
      <c r="AG4" s="129">
        <v>0</v>
      </c>
      <c r="AH4" s="129">
        <v>0</v>
      </c>
      <c r="AI4" s="129">
        <v>32086</v>
      </c>
      <c r="AJ4" s="129">
        <v>32086</v>
      </c>
      <c r="AK4" s="129">
        <v>0</v>
      </c>
      <c r="AL4" s="129">
        <v>0</v>
      </c>
      <c r="AM4" s="129">
        <v>0</v>
      </c>
      <c r="AN4" s="129">
        <v>0</v>
      </c>
      <c r="AO4" s="129"/>
      <c r="AP4" s="129">
        <v>227535</v>
      </c>
      <c r="AQ4" s="129">
        <v>0</v>
      </c>
      <c r="AR4" s="129">
        <v>0</v>
      </c>
      <c r="AS4" s="129">
        <v>0</v>
      </c>
      <c r="AT4" s="129">
        <v>0</v>
      </c>
      <c r="AU4" s="129">
        <v>0</v>
      </c>
      <c r="AV4" s="129">
        <v>0</v>
      </c>
      <c r="AW4" s="129">
        <v>0</v>
      </c>
      <c r="AX4" s="129">
        <v>2008319</v>
      </c>
      <c r="AY4" s="129"/>
      <c r="AZ4" s="129">
        <v>12</v>
      </c>
      <c r="BA4" s="129">
        <v>81643</v>
      </c>
      <c r="BB4" s="129">
        <v>36000</v>
      </c>
      <c r="BC4" s="129">
        <v>41980</v>
      </c>
      <c r="BD4" s="129">
        <v>1</v>
      </c>
      <c r="BE4" s="129">
        <v>3037</v>
      </c>
      <c r="BF4" s="129">
        <v>0</v>
      </c>
      <c r="BG4" s="129">
        <v>0</v>
      </c>
      <c r="BH4" s="129">
        <v>3036</v>
      </c>
      <c r="BI4" s="129">
        <v>0</v>
      </c>
      <c r="BJ4" s="129">
        <v>1965341</v>
      </c>
      <c r="BK4" s="129">
        <v>987</v>
      </c>
      <c r="BL4" s="129">
        <v>0</v>
      </c>
      <c r="BM4" s="129">
        <v>0</v>
      </c>
      <c r="BN4" s="129">
        <v>2356525</v>
      </c>
      <c r="BO4" s="129">
        <v>5979</v>
      </c>
      <c r="BP4" s="129">
        <v>0</v>
      </c>
      <c r="BQ4" s="129">
        <v>50914</v>
      </c>
      <c r="BR4" s="129">
        <v>0</v>
      </c>
      <c r="BS4" s="129">
        <v>0</v>
      </c>
      <c r="BT4" s="129">
        <v>0</v>
      </c>
      <c r="BU4" s="129">
        <v>5158</v>
      </c>
      <c r="BV4" s="129">
        <v>0</v>
      </c>
      <c r="BW4" s="129">
        <v>0</v>
      </c>
      <c r="BX4" s="129">
        <v>2262</v>
      </c>
      <c r="BY4" s="129">
        <v>0</v>
      </c>
      <c r="BZ4" s="129">
        <v>0</v>
      </c>
      <c r="CA4" s="129">
        <v>0</v>
      </c>
      <c r="CB4" s="129">
        <v>17220</v>
      </c>
      <c r="CC4" s="129">
        <v>20448</v>
      </c>
      <c r="CD4" s="129">
        <v>0</v>
      </c>
      <c r="CE4" s="129">
        <v>0</v>
      </c>
      <c r="CF4" s="129">
        <v>16</v>
      </c>
      <c r="CG4" s="129">
        <v>1614951</v>
      </c>
      <c r="CH4" s="129">
        <v>0</v>
      </c>
      <c r="CI4" s="129">
        <v>542858</v>
      </c>
      <c r="CJ4" s="129">
        <v>83345</v>
      </c>
      <c r="CK4" s="129">
        <v>47599</v>
      </c>
      <c r="CL4" s="129">
        <v>49120</v>
      </c>
      <c r="CM4" s="129">
        <v>0</v>
      </c>
    </row>
    <row r="5" spans="1:91" x14ac:dyDescent="0.25">
      <c r="A5" s="190">
        <v>201612</v>
      </c>
      <c r="B5" s="190">
        <v>9797</v>
      </c>
      <c r="C5" s="191" t="s">
        <v>1116</v>
      </c>
      <c r="D5" s="191" t="s">
        <v>1113</v>
      </c>
      <c r="E5" s="129">
        <v>59724</v>
      </c>
      <c r="F5" s="129">
        <v>5112</v>
      </c>
      <c r="G5" s="129">
        <v>54612</v>
      </c>
      <c r="H5" s="129">
        <v>963</v>
      </c>
      <c r="I5" s="129">
        <v>2589</v>
      </c>
      <c r="J5" s="129">
        <v>33575</v>
      </c>
      <c r="K5" s="129">
        <v>86560</v>
      </c>
      <c r="L5" s="129">
        <v>0</v>
      </c>
      <c r="M5" s="129">
        <v>0</v>
      </c>
      <c r="N5" s="129">
        <v>20092</v>
      </c>
      <c r="O5" s="129">
        <v>2536</v>
      </c>
      <c r="P5" s="129">
        <v>39</v>
      </c>
      <c r="Q5" s="129">
        <v>2007</v>
      </c>
      <c r="R5" s="129">
        <v>5248</v>
      </c>
      <c r="S5" s="129">
        <v>3164</v>
      </c>
      <c r="T5" s="129">
        <v>389</v>
      </c>
      <c r="U5" s="129">
        <v>66367</v>
      </c>
      <c r="V5" s="129">
        <v>0</v>
      </c>
      <c r="W5" s="129"/>
      <c r="X5" s="129">
        <v>0</v>
      </c>
      <c r="Y5" s="129">
        <v>0</v>
      </c>
      <c r="Z5" s="129">
        <v>45561</v>
      </c>
      <c r="AA5" s="129">
        <v>175069</v>
      </c>
      <c r="AB5" s="129">
        <v>0</v>
      </c>
      <c r="AC5" s="129">
        <v>1732953</v>
      </c>
      <c r="AD5" s="129">
        <v>179088</v>
      </c>
      <c r="AE5" s="129">
        <v>292701</v>
      </c>
      <c r="AF5" s="129">
        <v>62752</v>
      </c>
      <c r="AG5" s="129">
        <v>0</v>
      </c>
      <c r="AH5" s="129">
        <v>9319</v>
      </c>
      <c r="AI5" s="129">
        <v>51139</v>
      </c>
      <c r="AJ5" s="129">
        <v>51139</v>
      </c>
      <c r="AK5" s="129">
        <v>0</v>
      </c>
      <c r="AL5" s="129">
        <v>0</v>
      </c>
      <c r="AM5" s="129">
        <v>622</v>
      </c>
      <c r="AN5" s="129">
        <v>0</v>
      </c>
      <c r="AO5" s="129"/>
      <c r="AP5" s="129">
        <v>121780</v>
      </c>
      <c r="AQ5" s="129">
        <v>622</v>
      </c>
      <c r="AR5" s="129">
        <v>0</v>
      </c>
      <c r="AS5" s="129">
        <v>0</v>
      </c>
      <c r="AT5" s="129">
        <v>0</v>
      </c>
      <c r="AU5" s="129">
        <v>0</v>
      </c>
      <c r="AV5" s="129">
        <v>0</v>
      </c>
      <c r="AW5" s="129">
        <v>0</v>
      </c>
      <c r="AX5" s="129">
        <v>1513202</v>
      </c>
      <c r="AY5" s="129"/>
      <c r="AZ5" s="129">
        <v>4109</v>
      </c>
      <c r="BA5" s="129">
        <v>34886</v>
      </c>
      <c r="BB5" s="129">
        <v>56686</v>
      </c>
      <c r="BC5" s="129">
        <v>29879</v>
      </c>
      <c r="BD5" s="129">
        <v>0</v>
      </c>
      <c r="BE5" s="129">
        <v>5777</v>
      </c>
      <c r="BF5" s="129">
        <v>0</v>
      </c>
      <c r="BG5" s="129">
        <v>0</v>
      </c>
      <c r="BH5" s="129">
        <v>5777</v>
      </c>
      <c r="BI5" s="129">
        <v>0</v>
      </c>
      <c r="BJ5" s="129">
        <v>1111943</v>
      </c>
      <c r="BK5" s="129">
        <v>269</v>
      </c>
      <c r="BL5" s="129">
        <v>0</v>
      </c>
      <c r="BM5" s="129">
        <v>0</v>
      </c>
      <c r="BN5" s="129">
        <v>1732953</v>
      </c>
      <c r="BO5" s="129">
        <v>2869</v>
      </c>
      <c r="BP5" s="129">
        <v>0</v>
      </c>
      <c r="BQ5" s="129">
        <v>13616</v>
      </c>
      <c r="BR5" s="129">
        <v>264</v>
      </c>
      <c r="BS5" s="129">
        <v>366739</v>
      </c>
      <c r="BT5" s="129">
        <v>366739</v>
      </c>
      <c r="BU5" s="129">
        <v>0</v>
      </c>
      <c r="BV5" s="129">
        <v>0</v>
      </c>
      <c r="BW5" s="129">
        <v>30607</v>
      </c>
      <c r="BX5" s="129">
        <v>3616</v>
      </c>
      <c r="BY5" s="129">
        <v>30607</v>
      </c>
      <c r="BZ5" s="129">
        <v>0</v>
      </c>
      <c r="CA5" s="129">
        <v>0</v>
      </c>
      <c r="CB5" s="129">
        <v>0</v>
      </c>
      <c r="CC5" s="129">
        <v>4237</v>
      </c>
      <c r="CD5" s="129">
        <v>0</v>
      </c>
      <c r="CE5" s="129">
        <v>0</v>
      </c>
      <c r="CF5" s="129">
        <v>68654</v>
      </c>
      <c r="CG5" s="129">
        <v>855878</v>
      </c>
      <c r="CH5" s="129">
        <v>3034</v>
      </c>
      <c r="CI5" s="129">
        <v>216155</v>
      </c>
      <c r="CJ5" s="129">
        <v>18085</v>
      </c>
      <c r="CK5" s="129">
        <v>69018</v>
      </c>
      <c r="CL5" s="129">
        <v>98529</v>
      </c>
      <c r="CM5" s="129">
        <v>0</v>
      </c>
    </row>
    <row r="6" spans="1:91" x14ac:dyDescent="0.25">
      <c r="A6" s="190">
        <v>201612</v>
      </c>
      <c r="B6" s="190">
        <v>6620</v>
      </c>
      <c r="C6" s="191" t="s">
        <v>1117</v>
      </c>
      <c r="D6" s="191" t="s">
        <v>1113</v>
      </c>
      <c r="E6" s="129">
        <v>42050</v>
      </c>
      <c r="F6" s="129">
        <v>1287</v>
      </c>
      <c r="G6" s="129">
        <v>40763</v>
      </c>
      <c r="H6" s="129"/>
      <c r="I6" s="129">
        <v>13559</v>
      </c>
      <c r="J6" s="129">
        <v>12789</v>
      </c>
      <c r="K6" s="129">
        <v>39993</v>
      </c>
      <c r="L6" s="129"/>
      <c r="M6" s="129">
        <v>16</v>
      </c>
      <c r="N6" s="129">
        <v>-50899</v>
      </c>
      <c r="O6" s="129">
        <v>6274</v>
      </c>
      <c r="P6" s="129">
        <v>7</v>
      </c>
      <c r="Q6" s="129">
        <v>-11210</v>
      </c>
      <c r="R6" s="129">
        <v>-8585</v>
      </c>
      <c r="S6" s="129">
        <v>4248</v>
      </c>
      <c r="T6" s="129">
        <v>594</v>
      </c>
      <c r="U6" s="129">
        <v>72388</v>
      </c>
      <c r="V6" s="129"/>
      <c r="W6" s="129"/>
      <c r="X6" s="129"/>
      <c r="Y6" s="129"/>
      <c r="Z6" s="129"/>
      <c r="AA6" s="129"/>
      <c r="AB6" s="129"/>
      <c r="AC6" s="129">
        <v>1165036</v>
      </c>
      <c r="AD6" s="129">
        <v>155352</v>
      </c>
      <c r="AE6" s="129">
        <v>5166</v>
      </c>
      <c r="AF6" s="129">
        <v>5166</v>
      </c>
      <c r="AG6" s="129"/>
      <c r="AH6" s="129"/>
      <c r="AI6" s="129"/>
      <c r="AJ6" s="129"/>
      <c r="AK6" s="129">
        <v>245000</v>
      </c>
      <c r="AL6" s="129"/>
      <c r="AM6" s="129">
        <v>0</v>
      </c>
      <c r="AN6" s="129"/>
      <c r="AO6" s="129"/>
      <c r="AP6" s="129">
        <v>-204648</v>
      </c>
      <c r="AQ6" s="129"/>
      <c r="AR6" s="129"/>
      <c r="AS6" s="129"/>
      <c r="AT6" s="129"/>
      <c r="AU6" s="129"/>
      <c r="AV6" s="129">
        <v>245000</v>
      </c>
      <c r="AW6" s="129"/>
      <c r="AX6" s="129">
        <v>1009684</v>
      </c>
      <c r="AY6" s="129"/>
      <c r="AZ6" s="129">
        <v>79</v>
      </c>
      <c r="BA6" s="129"/>
      <c r="BB6" s="129">
        <v>115000</v>
      </c>
      <c r="BC6" s="129">
        <v>12613</v>
      </c>
      <c r="BD6" s="129"/>
      <c r="BE6" s="129">
        <v>0</v>
      </c>
      <c r="BF6" s="129"/>
      <c r="BG6" s="129"/>
      <c r="BH6" s="129"/>
      <c r="BI6" s="129"/>
      <c r="BJ6" s="129">
        <v>972886</v>
      </c>
      <c r="BK6" s="129"/>
      <c r="BL6" s="129"/>
      <c r="BM6" s="129"/>
      <c r="BN6" s="129">
        <v>1165036</v>
      </c>
      <c r="BO6" s="129">
        <v>2982</v>
      </c>
      <c r="BP6" s="129"/>
      <c r="BQ6" s="129">
        <v>14291</v>
      </c>
      <c r="BR6" s="129">
        <v>24106</v>
      </c>
      <c r="BS6" s="129"/>
      <c r="BT6" s="129"/>
      <c r="BU6" s="129"/>
      <c r="BV6" s="129"/>
      <c r="BW6" s="129"/>
      <c r="BX6" s="129">
        <v>779</v>
      </c>
      <c r="BY6" s="129">
        <v>0</v>
      </c>
      <c r="BZ6" s="129">
        <v>0</v>
      </c>
      <c r="CA6" s="129">
        <v>5054</v>
      </c>
      <c r="CB6" s="129">
        <v>1258</v>
      </c>
      <c r="CC6" s="129">
        <v>11108</v>
      </c>
      <c r="CD6" s="129"/>
      <c r="CE6" s="129"/>
      <c r="CF6" s="129"/>
      <c r="CG6" s="129">
        <v>528778</v>
      </c>
      <c r="CH6" s="129"/>
      <c r="CI6" s="129">
        <v>534019</v>
      </c>
      <c r="CJ6" s="129">
        <v>-39689</v>
      </c>
      <c r="CK6" s="129">
        <v>49497</v>
      </c>
      <c r="CL6" s="129">
        <v>17269</v>
      </c>
      <c r="CM6" s="129"/>
    </row>
    <row r="7" spans="1:91" x14ac:dyDescent="0.25">
      <c r="A7" s="190">
        <v>201612</v>
      </c>
      <c r="B7" s="190">
        <v>5999</v>
      </c>
      <c r="C7" s="191" t="s">
        <v>1118</v>
      </c>
      <c r="D7" s="191" t="s">
        <v>1113</v>
      </c>
      <c r="E7" s="129">
        <v>388743</v>
      </c>
      <c r="F7" s="129">
        <v>48239</v>
      </c>
      <c r="G7" s="129">
        <v>340505</v>
      </c>
      <c r="H7" s="129">
        <v>18797</v>
      </c>
      <c r="I7" s="129">
        <v>12129</v>
      </c>
      <c r="J7" s="129">
        <v>240786</v>
      </c>
      <c r="K7" s="129">
        <v>587958</v>
      </c>
      <c r="L7" s="129"/>
      <c r="M7" s="129">
        <v>2536</v>
      </c>
      <c r="N7" s="129">
        <v>49262</v>
      </c>
      <c r="O7" s="129">
        <v>64557</v>
      </c>
      <c r="P7" s="129">
        <v>29917</v>
      </c>
      <c r="Q7" s="129">
        <v>11282</v>
      </c>
      <c r="R7" s="129">
        <v>-21017</v>
      </c>
      <c r="S7" s="129">
        <v>7164</v>
      </c>
      <c r="T7" s="129">
        <v>1522</v>
      </c>
      <c r="U7" s="129">
        <v>420099</v>
      </c>
      <c r="V7" s="129"/>
      <c r="W7" s="129"/>
      <c r="X7" s="129"/>
      <c r="Y7" s="129"/>
      <c r="Z7" s="129">
        <v>644901</v>
      </c>
      <c r="AA7" s="129">
        <v>909760</v>
      </c>
      <c r="AB7" s="129"/>
      <c r="AC7" s="129">
        <v>10691486</v>
      </c>
      <c r="AD7" s="129">
        <v>1242582</v>
      </c>
      <c r="AE7" s="129">
        <v>2009284</v>
      </c>
      <c r="AF7" s="129">
        <v>440252</v>
      </c>
      <c r="AG7" s="129"/>
      <c r="AH7" s="129">
        <v>14371</v>
      </c>
      <c r="AI7" s="129"/>
      <c r="AJ7" s="129"/>
      <c r="AK7" s="129">
        <v>703118</v>
      </c>
      <c r="AL7" s="129"/>
      <c r="AM7" s="129">
        <v>0</v>
      </c>
      <c r="AN7" s="129"/>
      <c r="AO7" s="129"/>
      <c r="AP7" s="129">
        <v>297201</v>
      </c>
      <c r="AQ7" s="129"/>
      <c r="AR7" s="129"/>
      <c r="AS7" s="129"/>
      <c r="AT7" s="129"/>
      <c r="AU7" s="129">
        <v>440480</v>
      </c>
      <c r="AV7" s="129">
        <v>262638</v>
      </c>
      <c r="AW7" s="129"/>
      <c r="AX7" s="129">
        <v>9253925</v>
      </c>
      <c r="AY7" s="129"/>
      <c r="AZ7" s="129">
        <v>2</v>
      </c>
      <c r="BA7" s="129">
        <v>131429</v>
      </c>
      <c r="BB7" s="129">
        <v>242264</v>
      </c>
      <c r="BC7" s="129">
        <v>288375</v>
      </c>
      <c r="BD7" s="129">
        <v>2986</v>
      </c>
      <c r="BE7" s="129">
        <v>63550</v>
      </c>
      <c r="BF7" s="129">
        <v>44511</v>
      </c>
      <c r="BG7" s="129"/>
      <c r="BH7" s="129">
        <v>16052</v>
      </c>
      <c r="BI7" s="129"/>
      <c r="BJ7" s="129">
        <v>8409408</v>
      </c>
      <c r="BK7" s="129">
        <v>3442</v>
      </c>
      <c r="BL7" s="129"/>
      <c r="BM7" s="129"/>
      <c r="BN7" s="129">
        <v>10691486</v>
      </c>
      <c r="BO7" s="129">
        <v>11073</v>
      </c>
      <c r="BP7" s="129"/>
      <c r="BQ7" s="129">
        <v>406985</v>
      </c>
      <c r="BR7" s="129">
        <v>552698</v>
      </c>
      <c r="BS7" s="129"/>
      <c r="BT7" s="129"/>
      <c r="BU7" s="129"/>
      <c r="BV7" s="129">
        <v>10956</v>
      </c>
      <c r="BW7" s="129">
        <v>27565</v>
      </c>
      <c r="BX7" s="129">
        <v>13119</v>
      </c>
      <c r="BY7" s="129">
        <v>38521</v>
      </c>
      <c r="BZ7" s="129">
        <v>79</v>
      </c>
      <c r="CA7" s="129">
        <v>44503</v>
      </c>
      <c r="CB7" s="129"/>
      <c r="CC7" s="129">
        <v>18675</v>
      </c>
      <c r="CD7" s="129">
        <v>8450</v>
      </c>
      <c r="CE7" s="129"/>
      <c r="CF7" s="129">
        <v>369939</v>
      </c>
      <c r="CG7" s="129">
        <v>5835614</v>
      </c>
      <c r="CH7" s="129"/>
      <c r="CI7" s="129">
        <v>2815082</v>
      </c>
      <c r="CJ7" s="129">
        <v>37980</v>
      </c>
      <c r="CK7" s="129">
        <v>207183</v>
      </c>
      <c r="CL7" s="129">
        <v>922263</v>
      </c>
      <c r="CM7" s="129"/>
    </row>
    <row r="8" spans="1:91" x14ac:dyDescent="0.25">
      <c r="A8" s="190">
        <v>201612</v>
      </c>
      <c r="B8" s="190">
        <v>3000</v>
      </c>
      <c r="C8" s="191" t="s">
        <v>1119</v>
      </c>
      <c r="D8" s="191" t="s">
        <v>1113</v>
      </c>
      <c r="E8" s="129">
        <v>28096854</v>
      </c>
      <c r="F8" s="129">
        <v>11685527</v>
      </c>
      <c r="G8" s="129">
        <v>16411327</v>
      </c>
      <c r="H8" s="129">
        <v>447664</v>
      </c>
      <c r="I8" s="129">
        <v>2084211</v>
      </c>
      <c r="J8" s="129">
        <v>11395116</v>
      </c>
      <c r="K8" s="129">
        <v>26169896</v>
      </c>
      <c r="L8" s="129">
        <v>0</v>
      </c>
      <c r="M8" s="129">
        <v>9244197</v>
      </c>
      <c r="N8" s="129">
        <v>22616957</v>
      </c>
      <c r="O8" s="129">
        <v>-145208</v>
      </c>
      <c r="P8" s="129">
        <v>-65108</v>
      </c>
      <c r="Q8" s="129">
        <v>3036432</v>
      </c>
      <c r="R8" s="129">
        <v>2238302</v>
      </c>
      <c r="S8" s="129">
        <v>1906760</v>
      </c>
      <c r="T8" s="129">
        <v>2081262</v>
      </c>
      <c r="U8" s="129">
        <v>15420256</v>
      </c>
      <c r="V8" s="129">
        <v>467584</v>
      </c>
      <c r="W8" s="129">
        <v>0</v>
      </c>
      <c r="X8" s="129">
        <v>4.75</v>
      </c>
      <c r="Y8" s="129">
        <v>46758</v>
      </c>
      <c r="Z8" s="129">
        <v>7054728</v>
      </c>
      <c r="AA8" s="129">
        <v>59712842</v>
      </c>
      <c r="AB8" s="129">
        <v>160403732</v>
      </c>
      <c r="AC8" s="129">
        <v>2168238996</v>
      </c>
      <c r="AD8" s="129">
        <v>166885274</v>
      </c>
      <c r="AE8" s="129">
        <v>164739534</v>
      </c>
      <c r="AF8" s="129">
        <v>88426315</v>
      </c>
      <c r="AG8" s="129">
        <v>0</v>
      </c>
      <c r="AH8" s="129">
        <v>9545649</v>
      </c>
      <c r="AI8" s="129">
        <v>344240</v>
      </c>
      <c r="AJ8" s="129">
        <v>160747972</v>
      </c>
      <c r="AK8" s="129">
        <v>42355268</v>
      </c>
      <c r="AL8" s="129">
        <v>0</v>
      </c>
      <c r="AM8" s="129">
        <v>-628926</v>
      </c>
      <c r="AN8" s="129">
        <v>0</v>
      </c>
      <c r="AO8" s="129">
        <v>0</v>
      </c>
      <c r="AP8" s="129">
        <v>115321804</v>
      </c>
      <c r="AQ8" s="129">
        <v>2438</v>
      </c>
      <c r="AR8" s="129">
        <v>0</v>
      </c>
      <c r="AS8" s="129">
        <v>0</v>
      </c>
      <c r="AT8" s="129">
        <v>28012888</v>
      </c>
      <c r="AU8" s="129">
        <v>0</v>
      </c>
      <c r="AV8" s="129">
        <v>14342380</v>
      </c>
      <c r="AW8" s="129">
        <v>-631364</v>
      </c>
      <c r="AX8" s="129">
        <v>1961027579</v>
      </c>
      <c r="AY8" s="129">
        <v>0</v>
      </c>
      <c r="AZ8" s="129">
        <v>1122573</v>
      </c>
      <c r="BA8" s="129">
        <v>33090972</v>
      </c>
      <c r="BB8" s="129">
        <v>9837128</v>
      </c>
      <c r="BC8" s="129">
        <v>508887589</v>
      </c>
      <c r="BD8" s="129">
        <v>46425</v>
      </c>
      <c r="BE8" s="129">
        <v>7235171</v>
      </c>
      <c r="BF8" s="129">
        <v>307264</v>
      </c>
      <c r="BG8" s="129">
        <v>5850697</v>
      </c>
      <c r="BH8" s="129">
        <v>1030785</v>
      </c>
      <c r="BI8" s="129">
        <v>0</v>
      </c>
      <c r="BJ8" s="129">
        <v>760877481</v>
      </c>
      <c r="BK8" s="129">
        <v>726227</v>
      </c>
      <c r="BL8" s="129">
        <v>0</v>
      </c>
      <c r="BM8" s="129">
        <v>345394779</v>
      </c>
      <c r="BN8" s="129">
        <v>2168238996</v>
      </c>
      <c r="BO8" s="129">
        <v>1225447</v>
      </c>
      <c r="BP8" s="129">
        <v>0</v>
      </c>
      <c r="BQ8" s="129">
        <v>346756503</v>
      </c>
      <c r="BR8" s="129">
        <v>290706916</v>
      </c>
      <c r="BS8" s="129">
        <v>53312014</v>
      </c>
      <c r="BT8" s="129">
        <v>52351882</v>
      </c>
      <c r="BU8" s="129">
        <v>327336</v>
      </c>
      <c r="BV8" s="129">
        <v>277278</v>
      </c>
      <c r="BW8" s="129">
        <v>92122</v>
      </c>
      <c r="BX8" s="129">
        <v>3428779</v>
      </c>
      <c r="BY8" s="129">
        <v>369400</v>
      </c>
      <c r="BZ8" s="129">
        <v>859706</v>
      </c>
      <c r="CA8" s="129">
        <v>101106656</v>
      </c>
      <c r="CB8" s="129">
        <v>6654370</v>
      </c>
      <c r="CC8" s="129">
        <v>272126</v>
      </c>
      <c r="CD8" s="129">
        <v>131134</v>
      </c>
      <c r="CE8" s="129">
        <v>91054672</v>
      </c>
      <c r="CF8" s="129">
        <v>22517207</v>
      </c>
      <c r="CG8" s="129">
        <v>940380615</v>
      </c>
      <c r="CH8" s="129">
        <v>0</v>
      </c>
      <c r="CI8" s="129">
        <v>337048898</v>
      </c>
      <c r="CJ8" s="129">
        <v>19580525</v>
      </c>
      <c r="CK8" s="129">
        <v>20757449</v>
      </c>
      <c r="CL8" s="129">
        <v>242996816</v>
      </c>
      <c r="CM8" s="129">
        <v>0</v>
      </c>
    </row>
    <row r="9" spans="1:91" x14ac:dyDescent="0.25">
      <c r="A9" s="190">
        <v>201612</v>
      </c>
      <c r="B9" s="190">
        <v>9686</v>
      </c>
      <c r="C9" s="191" t="s">
        <v>1120</v>
      </c>
      <c r="D9" s="191" t="s">
        <v>1113</v>
      </c>
      <c r="E9" s="129">
        <v>571438</v>
      </c>
      <c r="F9" s="129">
        <v>138283</v>
      </c>
      <c r="G9" s="129">
        <v>433156</v>
      </c>
      <c r="H9" s="129">
        <v>10526</v>
      </c>
      <c r="I9" s="129">
        <v>16216</v>
      </c>
      <c r="J9" s="129">
        <v>250895</v>
      </c>
      <c r="K9" s="129">
        <v>678360</v>
      </c>
      <c r="L9" s="129">
        <v>24</v>
      </c>
      <c r="M9" s="129">
        <v>56960</v>
      </c>
      <c r="N9" s="129">
        <v>69508</v>
      </c>
      <c r="O9" s="129">
        <v>237848</v>
      </c>
      <c r="P9" s="129">
        <v>19506</v>
      </c>
      <c r="Q9" s="129">
        <v>169</v>
      </c>
      <c r="R9" s="129">
        <v>20292</v>
      </c>
      <c r="S9" s="129">
        <v>28113</v>
      </c>
      <c r="T9" s="129">
        <v>15802</v>
      </c>
      <c r="U9" s="129">
        <v>416464</v>
      </c>
      <c r="V9" s="129"/>
      <c r="W9" s="129"/>
      <c r="X9" s="129"/>
      <c r="Y9" s="129"/>
      <c r="Z9" s="129">
        <v>562410</v>
      </c>
      <c r="AA9" s="129">
        <v>1741607</v>
      </c>
      <c r="AB9" s="129"/>
      <c r="AC9" s="129">
        <v>15167632</v>
      </c>
      <c r="AD9" s="129">
        <v>1349161</v>
      </c>
      <c r="AE9" s="129">
        <v>2898790</v>
      </c>
      <c r="AF9" s="129">
        <v>270356</v>
      </c>
      <c r="AG9" s="129"/>
      <c r="AH9" s="129">
        <v>324417</v>
      </c>
      <c r="AI9" s="129">
        <v>190697</v>
      </c>
      <c r="AJ9" s="129">
        <v>190697</v>
      </c>
      <c r="AK9" s="129">
        <v>213022</v>
      </c>
      <c r="AL9" s="129"/>
      <c r="AM9" s="129">
        <v>223</v>
      </c>
      <c r="AN9" s="129"/>
      <c r="AO9" s="129"/>
      <c r="AP9" s="129">
        <v>410340</v>
      </c>
      <c r="AQ9" s="129">
        <v>223</v>
      </c>
      <c r="AR9" s="129"/>
      <c r="AS9" s="129"/>
      <c r="AT9" s="129">
        <v>31659</v>
      </c>
      <c r="AU9" s="129">
        <v>127000</v>
      </c>
      <c r="AV9" s="129">
        <v>54363</v>
      </c>
      <c r="AW9" s="129"/>
      <c r="AX9" s="129">
        <v>13077086</v>
      </c>
      <c r="AY9" s="129"/>
      <c r="AZ9" s="129">
        <v>29576</v>
      </c>
      <c r="BA9" s="129">
        <v>724770</v>
      </c>
      <c r="BB9" s="129">
        <v>725575</v>
      </c>
      <c r="BC9" s="129">
        <v>292745</v>
      </c>
      <c r="BD9" s="129">
        <v>0</v>
      </c>
      <c r="BE9" s="129">
        <v>16616</v>
      </c>
      <c r="BF9" s="129">
        <v>3378</v>
      </c>
      <c r="BG9" s="129"/>
      <c r="BH9" s="129">
        <v>13238</v>
      </c>
      <c r="BI9" s="129"/>
      <c r="BJ9" s="129">
        <v>11109290</v>
      </c>
      <c r="BK9" s="129"/>
      <c r="BL9" s="129"/>
      <c r="BM9" s="129">
        <v>198899</v>
      </c>
      <c r="BN9" s="129">
        <v>15167632</v>
      </c>
      <c r="BO9" s="129">
        <v>10713</v>
      </c>
      <c r="BP9" s="129"/>
      <c r="BQ9" s="129">
        <v>320526</v>
      </c>
      <c r="BR9" s="129">
        <v>234048</v>
      </c>
      <c r="BS9" s="129">
        <v>1212528</v>
      </c>
      <c r="BT9" s="129">
        <v>1212528</v>
      </c>
      <c r="BU9" s="129">
        <v>132298</v>
      </c>
      <c r="BV9" s="129">
        <v>41166</v>
      </c>
      <c r="BW9" s="129">
        <v>67693</v>
      </c>
      <c r="BX9" s="129">
        <v>3453</v>
      </c>
      <c r="BY9" s="129">
        <v>108859</v>
      </c>
      <c r="BZ9" s="129">
        <v>1600</v>
      </c>
      <c r="CA9" s="129">
        <v>298049</v>
      </c>
      <c r="CB9" s="129">
        <v>35558</v>
      </c>
      <c r="CC9" s="129">
        <v>6076</v>
      </c>
      <c r="CD9" s="129">
        <v>28110</v>
      </c>
      <c r="CE9" s="129"/>
      <c r="CF9" s="129">
        <v>138597</v>
      </c>
      <c r="CG9" s="129">
        <v>8860312</v>
      </c>
      <c r="CH9" s="129">
        <v>18667</v>
      </c>
      <c r="CI9" s="129">
        <v>2724305</v>
      </c>
      <c r="CJ9" s="129">
        <v>69339</v>
      </c>
      <c r="CK9" s="129">
        <v>293144</v>
      </c>
      <c r="CL9" s="129">
        <v>974838</v>
      </c>
      <c r="CM9" s="129"/>
    </row>
    <row r="10" spans="1:91" x14ac:dyDescent="0.25">
      <c r="A10" s="190">
        <v>201612</v>
      </c>
      <c r="B10" s="190">
        <v>7320</v>
      </c>
      <c r="C10" s="191" t="s">
        <v>1121</v>
      </c>
      <c r="D10" s="191" t="s">
        <v>1113</v>
      </c>
      <c r="E10" s="129">
        <v>176804</v>
      </c>
      <c r="F10" s="129">
        <v>11615</v>
      </c>
      <c r="G10" s="129">
        <v>165189</v>
      </c>
      <c r="H10" s="129">
        <v>6912</v>
      </c>
      <c r="I10" s="129">
        <v>7530</v>
      </c>
      <c r="J10" s="129">
        <v>139180</v>
      </c>
      <c r="K10" s="129">
        <v>303751</v>
      </c>
      <c r="L10" s="129"/>
      <c r="M10" s="129">
        <v>-18</v>
      </c>
      <c r="N10" s="129">
        <v>91901</v>
      </c>
      <c r="O10" s="129">
        <v>20861</v>
      </c>
      <c r="P10" s="129">
        <v>357</v>
      </c>
      <c r="Q10" s="129">
        <v>17519</v>
      </c>
      <c r="R10" s="129">
        <v>19675</v>
      </c>
      <c r="S10" s="129">
        <v>5305</v>
      </c>
      <c r="T10" s="129">
        <v>842</v>
      </c>
      <c r="U10" s="129">
        <v>205826</v>
      </c>
      <c r="V10" s="129">
        <v>252</v>
      </c>
      <c r="W10" s="129"/>
      <c r="X10" s="129">
        <v>0.9</v>
      </c>
      <c r="Y10" s="129">
        <v>25195</v>
      </c>
      <c r="Z10" s="129">
        <v>394606</v>
      </c>
      <c r="AA10" s="129">
        <v>509010</v>
      </c>
      <c r="AB10" s="129"/>
      <c r="AC10" s="129">
        <v>7544458</v>
      </c>
      <c r="AD10" s="129">
        <v>933075</v>
      </c>
      <c r="AE10" s="129">
        <v>1587399</v>
      </c>
      <c r="AF10" s="129">
        <v>579152</v>
      </c>
      <c r="AG10" s="129"/>
      <c r="AH10" s="129">
        <v>104631</v>
      </c>
      <c r="AI10" s="129"/>
      <c r="AJ10" s="129"/>
      <c r="AK10" s="129">
        <v>757</v>
      </c>
      <c r="AL10" s="129"/>
      <c r="AM10" s="129">
        <v>6918</v>
      </c>
      <c r="AN10" s="129"/>
      <c r="AO10" s="129"/>
      <c r="AP10" s="129">
        <v>898400</v>
      </c>
      <c r="AQ10" s="129">
        <v>6918</v>
      </c>
      <c r="AR10" s="129"/>
      <c r="AS10" s="129"/>
      <c r="AT10" s="129">
        <v>757</v>
      </c>
      <c r="AU10" s="129"/>
      <c r="AV10" s="129"/>
      <c r="AW10" s="129"/>
      <c r="AX10" s="129">
        <v>6608500</v>
      </c>
      <c r="AY10" s="129"/>
      <c r="AZ10" s="129">
        <v>3771</v>
      </c>
      <c r="BA10" s="129"/>
      <c r="BB10" s="129">
        <v>27000</v>
      </c>
      <c r="BC10" s="129">
        <v>94538</v>
      </c>
      <c r="BD10" s="129"/>
      <c r="BE10" s="129">
        <v>2883</v>
      </c>
      <c r="BF10" s="129"/>
      <c r="BG10" s="129"/>
      <c r="BH10" s="129">
        <v>2883</v>
      </c>
      <c r="BI10" s="129"/>
      <c r="BJ10" s="129">
        <v>5152943</v>
      </c>
      <c r="BK10" s="129">
        <v>1074</v>
      </c>
      <c r="BL10" s="129"/>
      <c r="BM10" s="129"/>
      <c r="BN10" s="129">
        <v>7544458</v>
      </c>
      <c r="BO10" s="129">
        <v>5782</v>
      </c>
      <c r="BP10" s="129"/>
      <c r="BQ10" s="129">
        <v>108160</v>
      </c>
      <c r="BR10" s="129">
        <v>266430</v>
      </c>
      <c r="BS10" s="129">
        <v>1089744</v>
      </c>
      <c r="BT10" s="129">
        <v>1064083</v>
      </c>
      <c r="BU10" s="129"/>
      <c r="BV10" s="129">
        <v>3190</v>
      </c>
      <c r="BW10" s="129">
        <v>69020</v>
      </c>
      <c r="BX10" s="129">
        <v>10907</v>
      </c>
      <c r="BY10" s="129">
        <v>72210</v>
      </c>
      <c r="BZ10" s="129"/>
      <c r="CA10" s="129">
        <v>1757</v>
      </c>
      <c r="CB10" s="129"/>
      <c r="CC10" s="129">
        <v>3153</v>
      </c>
      <c r="CD10" s="129"/>
      <c r="CE10" s="129"/>
      <c r="CF10" s="129">
        <v>241859</v>
      </c>
      <c r="CG10" s="129">
        <v>3665211</v>
      </c>
      <c r="CH10" s="129"/>
      <c r="CI10" s="129">
        <v>2120925</v>
      </c>
      <c r="CJ10" s="129">
        <v>74382</v>
      </c>
      <c r="CK10" s="129">
        <v>141028</v>
      </c>
      <c r="CL10" s="129">
        <v>109383</v>
      </c>
      <c r="CM10" s="129"/>
    </row>
    <row r="11" spans="1:91" x14ac:dyDescent="0.25">
      <c r="A11" s="190">
        <v>201612</v>
      </c>
      <c r="B11" s="190">
        <v>537</v>
      </c>
      <c r="C11" s="191" t="s">
        <v>1122</v>
      </c>
      <c r="D11" s="191" t="s">
        <v>1113</v>
      </c>
      <c r="E11" s="129">
        <v>25230</v>
      </c>
      <c r="F11" s="129">
        <v>2430</v>
      </c>
      <c r="G11" s="129">
        <v>22800</v>
      </c>
      <c r="H11" s="129">
        <v>911</v>
      </c>
      <c r="I11" s="129">
        <v>1357</v>
      </c>
      <c r="J11" s="129">
        <v>15842</v>
      </c>
      <c r="K11" s="129">
        <v>38195</v>
      </c>
      <c r="L11" s="129">
        <v>0</v>
      </c>
      <c r="M11" s="129">
        <v>-297</v>
      </c>
      <c r="N11" s="129">
        <v>7881</v>
      </c>
      <c r="O11" s="129">
        <v>-4222</v>
      </c>
      <c r="P11" s="129">
        <v>123</v>
      </c>
      <c r="Q11" s="129">
        <v>-387</v>
      </c>
      <c r="R11" s="129">
        <v>1483</v>
      </c>
      <c r="S11" s="129">
        <v>384</v>
      </c>
      <c r="T11" s="129">
        <v>442</v>
      </c>
      <c r="U11" s="129">
        <v>35657</v>
      </c>
      <c r="V11" s="129">
        <v>0</v>
      </c>
      <c r="W11" s="129"/>
      <c r="X11" s="129">
        <v>0</v>
      </c>
      <c r="Y11" s="129">
        <v>0</v>
      </c>
      <c r="Z11" s="129">
        <v>10191</v>
      </c>
      <c r="AA11" s="129">
        <v>85324</v>
      </c>
      <c r="AB11" s="129">
        <v>0</v>
      </c>
      <c r="AC11" s="129">
        <v>1250591</v>
      </c>
      <c r="AD11" s="129">
        <v>148690</v>
      </c>
      <c r="AE11" s="129">
        <v>178586</v>
      </c>
      <c r="AF11" s="129">
        <v>28517</v>
      </c>
      <c r="AG11" s="129">
        <v>0</v>
      </c>
      <c r="AH11" s="129">
        <v>54555</v>
      </c>
      <c r="AI11" s="129">
        <v>0</v>
      </c>
      <c r="AJ11" s="129">
        <v>0</v>
      </c>
      <c r="AK11" s="129">
        <v>2049</v>
      </c>
      <c r="AL11" s="129">
        <v>0</v>
      </c>
      <c r="AM11" s="129">
        <v>0</v>
      </c>
      <c r="AN11" s="129">
        <v>0</v>
      </c>
      <c r="AO11" s="129"/>
      <c r="AP11" s="129">
        <v>138570</v>
      </c>
      <c r="AQ11" s="129">
        <v>0</v>
      </c>
      <c r="AR11" s="129">
        <v>0</v>
      </c>
      <c r="AS11" s="129">
        <v>0</v>
      </c>
      <c r="AT11" s="129">
        <v>0</v>
      </c>
      <c r="AU11" s="129">
        <v>0</v>
      </c>
      <c r="AV11" s="129">
        <v>2049</v>
      </c>
      <c r="AW11" s="129">
        <v>0</v>
      </c>
      <c r="AX11" s="129">
        <v>1097029</v>
      </c>
      <c r="AY11" s="129"/>
      <c r="AZ11" s="129">
        <v>2937</v>
      </c>
      <c r="BA11" s="129">
        <v>0</v>
      </c>
      <c r="BB11" s="129">
        <v>8071</v>
      </c>
      <c r="BC11" s="129">
        <v>18068</v>
      </c>
      <c r="BD11" s="129">
        <v>181</v>
      </c>
      <c r="BE11" s="129">
        <v>4872</v>
      </c>
      <c r="BF11" s="129">
        <v>0</v>
      </c>
      <c r="BG11" s="129">
        <v>0</v>
      </c>
      <c r="BH11" s="129">
        <v>4691</v>
      </c>
      <c r="BI11" s="129">
        <v>0</v>
      </c>
      <c r="BJ11" s="129">
        <v>922544</v>
      </c>
      <c r="BK11" s="129">
        <v>0</v>
      </c>
      <c r="BL11" s="129">
        <v>0</v>
      </c>
      <c r="BM11" s="129">
        <v>0</v>
      </c>
      <c r="BN11" s="129">
        <v>1250591</v>
      </c>
      <c r="BO11" s="129">
        <v>2261</v>
      </c>
      <c r="BP11" s="129">
        <v>0</v>
      </c>
      <c r="BQ11" s="129">
        <v>5867</v>
      </c>
      <c r="BR11" s="129">
        <v>0</v>
      </c>
      <c r="BS11" s="129">
        <v>153480</v>
      </c>
      <c r="BT11" s="129">
        <v>153480</v>
      </c>
      <c r="BU11" s="129">
        <v>0</v>
      </c>
      <c r="BV11" s="129">
        <v>500</v>
      </c>
      <c r="BW11" s="129">
        <v>309</v>
      </c>
      <c r="BX11" s="129">
        <v>994</v>
      </c>
      <c r="BY11" s="129">
        <v>809</v>
      </c>
      <c r="BZ11" s="129">
        <v>295</v>
      </c>
      <c r="CA11" s="129">
        <v>5549</v>
      </c>
      <c r="CB11" s="129">
        <v>0</v>
      </c>
      <c r="CC11" s="129">
        <v>2506</v>
      </c>
      <c r="CD11" s="129">
        <v>0</v>
      </c>
      <c r="CE11" s="129">
        <v>0</v>
      </c>
      <c r="CF11" s="129">
        <v>56527</v>
      </c>
      <c r="CG11" s="129">
        <v>357697</v>
      </c>
      <c r="CH11" s="129">
        <v>0</v>
      </c>
      <c r="CI11" s="129">
        <v>554369</v>
      </c>
      <c r="CJ11" s="129">
        <v>8269</v>
      </c>
      <c r="CK11" s="129">
        <v>56265</v>
      </c>
      <c r="CL11" s="129">
        <v>53971</v>
      </c>
      <c r="CM11" s="129">
        <v>0</v>
      </c>
    </row>
    <row r="12" spans="1:91" x14ac:dyDescent="0.25">
      <c r="A12" s="190">
        <v>201612</v>
      </c>
      <c r="B12" s="190">
        <v>9044</v>
      </c>
      <c r="C12" s="191" t="s">
        <v>1123</v>
      </c>
      <c r="D12" s="191" t="s">
        <v>1113</v>
      </c>
      <c r="E12" s="129">
        <v>96310</v>
      </c>
      <c r="F12" s="129">
        <v>13187</v>
      </c>
      <c r="G12" s="129">
        <v>83123</v>
      </c>
      <c r="H12" s="129">
        <v>1072</v>
      </c>
      <c r="I12" s="129">
        <v>1088</v>
      </c>
      <c r="J12" s="129">
        <v>33754</v>
      </c>
      <c r="K12" s="129">
        <v>116862</v>
      </c>
      <c r="L12" s="129">
        <v>0</v>
      </c>
      <c r="M12" s="129">
        <v>0</v>
      </c>
      <c r="N12" s="129">
        <v>23129</v>
      </c>
      <c r="O12" s="129">
        <v>26496</v>
      </c>
      <c r="P12" s="129">
        <v>29</v>
      </c>
      <c r="Q12" s="129">
        <v>4729</v>
      </c>
      <c r="R12" s="129">
        <v>1586</v>
      </c>
      <c r="S12" s="129">
        <v>1760</v>
      </c>
      <c r="T12" s="129">
        <v>936</v>
      </c>
      <c r="U12" s="129">
        <v>67970</v>
      </c>
      <c r="V12" s="129">
        <v>0</v>
      </c>
      <c r="W12" s="129"/>
      <c r="X12" s="129">
        <v>0</v>
      </c>
      <c r="Y12" s="129">
        <v>0</v>
      </c>
      <c r="Z12" s="129">
        <v>51428</v>
      </c>
      <c r="AA12" s="129">
        <v>278213</v>
      </c>
      <c r="AB12" s="129">
        <v>0</v>
      </c>
      <c r="AC12" s="129">
        <v>2172142</v>
      </c>
      <c r="AD12" s="129">
        <v>304372</v>
      </c>
      <c r="AE12" s="129">
        <v>491149</v>
      </c>
      <c r="AF12" s="129">
        <v>104897</v>
      </c>
      <c r="AG12" s="129">
        <v>0</v>
      </c>
      <c r="AH12" s="129">
        <v>56611</v>
      </c>
      <c r="AI12" s="129">
        <v>31956</v>
      </c>
      <c r="AJ12" s="129">
        <v>31956</v>
      </c>
      <c r="AK12" s="129">
        <v>15117</v>
      </c>
      <c r="AL12" s="129">
        <v>0</v>
      </c>
      <c r="AM12" s="129">
        <v>6862</v>
      </c>
      <c r="AN12" s="129">
        <v>0</v>
      </c>
      <c r="AO12" s="129"/>
      <c r="AP12" s="129">
        <v>111994</v>
      </c>
      <c r="AQ12" s="129">
        <v>6862</v>
      </c>
      <c r="AR12" s="129">
        <v>0</v>
      </c>
      <c r="AS12" s="129">
        <v>0</v>
      </c>
      <c r="AT12" s="129">
        <v>0</v>
      </c>
      <c r="AU12" s="129">
        <v>0</v>
      </c>
      <c r="AV12" s="129">
        <v>15117</v>
      </c>
      <c r="AW12" s="129">
        <v>0</v>
      </c>
      <c r="AX12" s="129">
        <v>1824129</v>
      </c>
      <c r="AY12" s="129"/>
      <c r="AZ12" s="129">
        <v>477</v>
      </c>
      <c r="BA12" s="129">
        <v>41472</v>
      </c>
      <c r="BB12" s="129">
        <v>170399</v>
      </c>
      <c r="BC12" s="129">
        <v>33898</v>
      </c>
      <c r="BD12" s="129">
        <v>1315</v>
      </c>
      <c r="BE12" s="129">
        <v>2168</v>
      </c>
      <c r="BF12" s="129">
        <v>686</v>
      </c>
      <c r="BG12" s="129">
        <v>0</v>
      </c>
      <c r="BH12" s="129">
        <v>167</v>
      </c>
      <c r="BI12" s="129">
        <v>0</v>
      </c>
      <c r="BJ12" s="129">
        <v>1784234</v>
      </c>
      <c r="BK12" s="129">
        <v>0</v>
      </c>
      <c r="BL12" s="129">
        <v>0</v>
      </c>
      <c r="BM12" s="129">
        <v>0</v>
      </c>
      <c r="BN12" s="129">
        <v>2172142</v>
      </c>
      <c r="BO12" s="129">
        <v>1860</v>
      </c>
      <c r="BP12" s="129">
        <v>0</v>
      </c>
      <c r="BQ12" s="129">
        <v>10746</v>
      </c>
      <c r="BR12" s="129">
        <v>5520</v>
      </c>
      <c r="BS12" s="129">
        <v>0</v>
      </c>
      <c r="BT12" s="129">
        <v>0</v>
      </c>
      <c r="BU12" s="129">
        <v>0</v>
      </c>
      <c r="BV12" s="129">
        <v>12570</v>
      </c>
      <c r="BW12" s="129">
        <v>26150</v>
      </c>
      <c r="BX12" s="129">
        <v>2160</v>
      </c>
      <c r="BY12" s="129">
        <v>38720</v>
      </c>
      <c r="BZ12" s="129">
        <v>970</v>
      </c>
      <c r="CA12" s="129">
        <v>0</v>
      </c>
      <c r="CB12" s="129">
        <v>0</v>
      </c>
      <c r="CC12" s="129">
        <v>12777</v>
      </c>
      <c r="CD12" s="129">
        <v>0</v>
      </c>
      <c r="CE12" s="129">
        <v>0</v>
      </c>
      <c r="CF12" s="129">
        <v>43437</v>
      </c>
      <c r="CG12" s="129">
        <v>1464983</v>
      </c>
      <c r="CH12" s="129">
        <v>2745</v>
      </c>
      <c r="CI12" s="129">
        <v>327481</v>
      </c>
      <c r="CJ12" s="129">
        <v>18399</v>
      </c>
      <c r="CK12" s="129">
        <v>147380</v>
      </c>
      <c r="CL12" s="129">
        <v>118883</v>
      </c>
      <c r="CM12" s="129">
        <v>0</v>
      </c>
    </row>
    <row r="13" spans="1:91" x14ac:dyDescent="0.25">
      <c r="A13" s="190">
        <v>201612</v>
      </c>
      <c r="B13" s="190">
        <v>9137</v>
      </c>
      <c r="C13" s="191" t="s">
        <v>1124</v>
      </c>
      <c r="D13" s="191" t="s">
        <v>1113</v>
      </c>
      <c r="E13" s="129">
        <v>523745</v>
      </c>
      <c r="F13" s="129">
        <v>131912</v>
      </c>
      <c r="G13" s="129">
        <v>391833</v>
      </c>
      <c r="H13" s="129">
        <v>0</v>
      </c>
      <c r="I13" s="129">
        <v>67529</v>
      </c>
      <c r="J13" s="129">
        <v>150492</v>
      </c>
      <c r="K13" s="129">
        <v>474796</v>
      </c>
      <c r="L13" s="129">
        <v>0</v>
      </c>
      <c r="M13" s="129">
        <v>0</v>
      </c>
      <c r="N13" s="129">
        <v>198637</v>
      </c>
      <c r="O13" s="129">
        <v>87039</v>
      </c>
      <c r="P13" s="129">
        <v>0</v>
      </c>
      <c r="Q13" s="129">
        <v>40636</v>
      </c>
      <c r="R13" s="129">
        <v>5611</v>
      </c>
      <c r="S13" s="129">
        <v>2130</v>
      </c>
      <c r="T13" s="129">
        <v>12159</v>
      </c>
      <c r="U13" s="129">
        <v>204760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4234971</v>
      </c>
      <c r="AD13" s="129">
        <v>618463</v>
      </c>
      <c r="AE13" s="129">
        <v>0</v>
      </c>
      <c r="AF13" s="129">
        <v>0</v>
      </c>
      <c r="AG13" s="129">
        <v>0</v>
      </c>
      <c r="AH13" s="129">
        <v>0</v>
      </c>
      <c r="AI13" s="129">
        <v>460142</v>
      </c>
      <c r="AJ13" s="129">
        <v>460142</v>
      </c>
      <c r="AK13" s="129">
        <v>0</v>
      </c>
      <c r="AL13" s="129">
        <v>0</v>
      </c>
      <c r="AM13" s="129">
        <v>0</v>
      </c>
      <c r="AN13" s="129">
        <v>0</v>
      </c>
      <c r="AO13" s="129">
        <v>0</v>
      </c>
      <c r="AP13" s="129">
        <v>508463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3451508</v>
      </c>
      <c r="AY13" s="129">
        <v>0</v>
      </c>
      <c r="AZ13" s="129">
        <v>105722</v>
      </c>
      <c r="BA13" s="129">
        <v>165000</v>
      </c>
      <c r="BB13" s="129">
        <v>110000</v>
      </c>
      <c r="BC13" s="129">
        <v>91682</v>
      </c>
      <c r="BD13" s="129">
        <v>0</v>
      </c>
      <c r="BE13" s="129">
        <v>0</v>
      </c>
      <c r="BF13" s="129">
        <v>0</v>
      </c>
      <c r="BG13" s="129">
        <v>0</v>
      </c>
      <c r="BH13" s="129">
        <v>0</v>
      </c>
      <c r="BI13" s="129">
        <v>0</v>
      </c>
      <c r="BJ13" s="129">
        <v>0</v>
      </c>
      <c r="BK13" s="129">
        <v>0</v>
      </c>
      <c r="BL13" s="129">
        <v>0</v>
      </c>
      <c r="BM13" s="129">
        <v>0</v>
      </c>
      <c r="BN13" s="129">
        <v>4234971</v>
      </c>
      <c r="BO13" s="129">
        <v>73173</v>
      </c>
      <c r="BP13" s="129">
        <v>0</v>
      </c>
      <c r="BQ13" s="129">
        <v>33329</v>
      </c>
      <c r="BR13" s="129">
        <v>3254104</v>
      </c>
      <c r="BS13" s="129">
        <v>0</v>
      </c>
      <c r="BT13" s="129">
        <v>0</v>
      </c>
      <c r="BU13" s="129">
        <v>0</v>
      </c>
      <c r="BV13" s="129">
        <v>0</v>
      </c>
      <c r="BW13" s="129">
        <v>0</v>
      </c>
      <c r="BX13" s="129">
        <v>108</v>
      </c>
      <c r="BY13" s="129">
        <v>0</v>
      </c>
      <c r="BZ13" s="129">
        <v>537</v>
      </c>
      <c r="CA13" s="129">
        <v>0</v>
      </c>
      <c r="CB13" s="129">
        <v>6531</v>
      </c>
      <c r="CC13" s="129">
        <v>8621</v>
      </c>
      <c r="CD13" s="129">
        <v>0</v>
      </c>
      <c r="CE13" s="129">
        <v>0</v>
      </c>
      <c r="CF13" s="129">
        <v>2797</v>
      </c>
      <c r="CG13" s="129">
        <v>3924427</v>
      </c>
      <c r="CH13" s="129">
        <v>0</v>
      </c>
      <c r="CI13" s="129">
        <v>0</v>
      </c>
      <c r="CJ13" s="129">
        <v>158001</v>
      </c>
      <c r="CK13" s="129">
        <v>19</v>
      </c>
      <c r="CL13" s="129">
        <v>185429</v>
      </c>
      <c r="CM13" s="129">
        <v>0</v>
      </c>
    </row>
    <row r="14" spans="1:91" x14ac:dyDescent="0.25">
      <c r="A14" s="190">
        <v>201612</v>
      </c>
      <c r="B14" s="190">
        <v>9860</v>
      </c>
      <c r="C14" s="191" t="s">
        <v>1125</v>
      </c>
      <c r="D14" s="191" t="s">
        <v>1113</v>
      </c>
      <c r="E14" s="129">
        <v>19317</v>
      </c>
      <c r="F14" s="129">
        <v>288</v>
      </c>
      <c r="G14" s="129">
        <v>19030</v>
      </c>
      <c r="H14" s="129">
        <v>141</v>
      </c>
      <c r="I14" s="129">
        <v>790</v>
      </c>
      <c r="J14" s="129">
        <v>14597</v>
      </c>
      <c r="K14" s="129">
        <v>32977</v>
      </c>
      <c r="L14" s="129">
        <v>0</v>
      </c>
      <c r="M14" s="129">
        <v>0</v>
      </c>
      <c r="N14" s="129">
        <v>5487</v>
      </c>
      <c r="O14" s="129">
        <v>2809</v>
      </c>
      <c r="P14" s="129">
        <v>7</v>
      </c>
      <c r="Q14" s="129">
        <v>1346</v>
      </c>
      <c r="R14" s="129">
        <v>2999</v>
      </c>
      <c r="S14" s="129">
        <v>682</v>
      </c>
      <c r="T14" s="129">
        <v>3112</v>
      </c>
      <c r="U14" s="129">
        <v>30102</v>
      </c>
      <c r="V14" s="129">
        <v>0</v>
      </c>
      <c r="W14" s="129"/>
      <c r="X14" s="129">
        <v>0</v>
      </c>
      <c r="Y14" s="129">
        <v>0</v>
      </c>
      <c r="Z14" s="129">
        <v>75247</v>
      </c>
      <c r="AA14" s="129">
        <v>74477</v>
      </c>
      <c r="AB14" s="129">
        <v>0</v>
      </c>
      <c r="AC14" s="129">
        <v>744020</v>
      </c>
      <c r="AD14" s="129">
        <v>101669</v>
      </c>
      <c r="AE14" s="129">
        <v>168854</v>
      </c>
      <c r="AF14" s="129">
        <v>452</v>
      </c>
      <c r="AG14" s="129">
        <v>0</v>
      </c>
      <c r="AH14" s="129">
        <v>18678</v>
      </c>
      <c r="AI14" s="129">
        <v>19108</v>
      </c>
      <c r="AJ14" s="129">
        <v>19108</v>
      </c>
      <c r="AK14" s="129">
        <v>0</v>
      </c>
      <c r="AL14" s="129">
        <v>0</v>
      </c>
      <c r="AM14" s="129">
        <v>0</v>
      </c>
      <c r="AN14" s="129">
        <v>0</v>
      </c>
      <c r="AO14" s="129"/>
      <c r="AP14" s="129">
        <v>78111</v>
      </c>
      <c r="AQ14" s="129">
        <v>0</v>
      </c>
      <c r="AR14" s="129">
        <v>0</v>
      </c>
      <c r="AS14" s="129">
        <v>0</v>
      </c>
      <c r="AT14" s="129">
        <v>0</v>
      </c>
      <c r="AU14" s="129">
        <v>0</v>
      </c>
      <c r="AV14" s="129">
        <v>0</v>
      </c>
      <c r="AW14" s="129">
        <v>0</v>
      </c>
      <c r="AX14" s="129">
        <v>642350</v>
      </c>
      <c r="AY14" s="129"/>
      <c r="AZ14" s="129">
        <v>22</v>
      </c>
      <c r="BA14" s="129">
        <v>0</v>
      </c>
      <c r="BB14" s="129">
        <v>23558</v>
      </c>
      <c r="BC14" s="129">
        <v>19260</v>
      </c>
      <c r="BD14" s="129">
        <v>0</v>
      </c>
      <c r="BE14" s="129">
        <v>0</v>
      </c>
      <c r="BF14" s="129">
        <v>0</v>
      </c>
      <c r="BG14" s="129">
        <v>0</v>
      </c>
      <c r="BH14" s="129">
        <v>0</v>
      </c>
      <c r="BI14" s="129">
        <v>0</v>
      </c>
      <c r="BJ14" s="129">
        <v>577079</v>
      </c>
      <c r="BK14" s="129">
        <v>752</v>
      </c>
      <c r="BL14" s="129">
        <v>0</v>
      </c>
      <c r="BM14" s="129">
        <v>0</v>
      </c>
      <c r="BN14" s="129">
        <v>744020</v>
      </c>
      <c r="BO14" s="129">
        <v>943</v>
      </c>
      <c r="BP14" s="129">
        <v>0</v>
      </c>
      <c r="BQ14" s="129">
        <v>3684</v>
      </c>
      <c r="BR14" s="129">
        <v>30515</v>
      </c>
      <c r="BS14" s="129">
        <v>14722</v>
      </c>
      <c r="BT14" s="129">
        <v>14722</v>
      </c>
      <c r="BU14" s="129">
        <v>0</v>
      </c>
      <c r="BV14" s="129">
        <v>1962</v>
      </c>
      <c r="BW14" s="129">
        <v>5527</v>
      </c>
      <c r="BX14" s="129">
        <v>672</v>
      </c>
      <c r="BY14" s="129">
        <v>7489</v>
      </c>
      <c r="BZ14" s="129">
        <v>0</v>
      </c>
      <c r="CA14" s="129">
        <v>0</v>
      </c>
      <c r="CB14" s="129">
        <v>0</v>
      </c>
      <c r="CC14" s="129">
        <v>594</v>
      </c>
      <c r="CD14" s="129">
        <v>0</v>
      </c>
      <c r="CE14" s="129">
        <v>0</v>
      </c>
      <c r="CF14" s="129">
        <v>14906</v>
      </c>
      <c r="CG14" s="129">
        <v>320585</v>
      </c>
      <c r="CH14" s="129">
        <v>0</v>
      </c>
      <c r="CI14" s="129">
        <v>311096</v>
      </c>
      <c r="CJ14" s="129">
        <v>4141</v>
      </c>
      <c r="CK14" s="129">
        <v>35820</v>
      </c>
      <c r="CL14" s="129">
        <v>33508</v>
      </c>
      <c r="CM14" s="129">
        <v>0</v>
      </c>
    </row>
    <row r="15" spans="1:91" x14ac:dyDescent="0.25">
      <c r="A15" s="190">
        <v>201612</v>
      </c>
      <c r="B15" s="190">
        <v>13080</v>
      </c>
      <c r="C15" s="191" t="s">
        <v>1126</v>
      </c>
      <c r="D15" s="191" t="s">
        <v>1113</v>
      </c>
      <c r="E15" s="129">
        <v>20354</v>
      </c>
      <c r="F15" s="129">
        <v>3291</v>
      </c>
      <c r="G15" s="129">
        <v>17063</v>
      </c>
      <c r="H15" s="129">
        <v>1537</v>
      </c>
      <c r="I15" s="129">
        <v>77</v>
      </c>
      <c r="J15" s="129">
        <v>10230</v>
      </c>
      <c r="K15" s="129">
        <v>28753</v>
      </c>
      <c r="L15" s="129"/>
      <c r="M15" s="129">
        <v>-383</v>
      </c>
      <c r="N15" s="129">
        <v>8319</v>
      </c>
      <c r="O15" s="129">
        <v>787</v>
      </c>
      <c r="P15" s="129">
        <v>79</v>
      </c>
      <c r="Q15" s="129">
        <v>1671</v>
      </c>
      <c r="R15" s="129">
        <v>1836</v>
      </c>
      <c r="S15" s="129">
        <v>162</v>
      </c>
      <c r="T15" s="129">
        <v>5</v>
      </c>
      <c r="U15" s="129">
        <v>20863</v>
      </c>
      <c r="V15" s="129"/>
      <c r="W15" s="129"/>
      <c r="X15" s="129"/>
      <c r="Y15" s="129"/>
      <c r="Z15" s="129">
        <v>22153</v>
      </c>
      <c r="AA15" s="129">
        <v>55765</v>
      </c>
      <c r="AB15" s="129"/>
      <c r="AC15" s="129">
        <v>1031074</v>
      </c>
      <c r="AD15" s="129">
        <v>207949</v>
      </c>
      <c r="AE15" s="129">
        <v>130886</v>
      </c>
      <c r="AF15" s="129">
        <v>32877</v>
      </c>
      <c r="AG15" s="129"/>
      <c r="AH15" s="129">
        <v>20091</v>
      </c>
      <c r="AI15" s="129"/>
      <c r="AJ15" s="129">
        <v>0</v>
      </c>
      <c r="AK15" s="129">
        <v>0</v>
      </c>
      <c r="AL15" s="129"/>
      <c r="AM15" s="129">
        <v>0</v>
      </c>
      <c r="AN15" s="129"/>
      <c r="AO15" s="129"/>
      <c r="AP15" s="129">
        <v>206823</v>
      </c>
      <c r="AQ15" s="129"/>
      <c r="AR15" s="129"/>
      <c r="AS15" s="129"/>
      <c r="AT15" s="129"/>
      <c r="AU15" s="129"/>
      <c r="AV15" s="129"/>
      <c r="AW15" s="129"/>
      <c r="AX15" s="129">
        <v>822003</v>
      </c>
      <c r="AY15" s="129"/>
      <c r="AZ15" s="129">
        <v>0</v>
      </c>
      <c r="BA15" s="129"/>
      <c r="BB15" s="129">
        <v>1127</v>
      </c>
      <c r="BC15" s="129">
        <v>3680</v>
      </c>
      <c r="BD15" s="129">
        <v>0</v>
      </c>
      <c r="BE15" s="129">
        <v>1122</v>
      </c>
      <c r="BF15" s="129"/>
      <c r="BG15" s="129"/>
      <c r="BH15" s="129">
        <v>1122</v>
      </c>
      <c r="BI15" s="129"/>
      <c r="BJ15" s="129">
        <v>738366</v>
      </c>
      <c r="BK15" s="129"/>
      <c r="BL15" s="129"/>
      <c r="BM15" s="129"/>
      <c r="BN15" s="129">
        <v>1031074</v>
      </c>
      <c r="BO15" s="129">
        <v>819</v>
      </c>
      <c r="BP15" s="129"/>
      <c r="BQ15" s="129">
        <v>6159</v>
      </c>
      <c r="BR15" s="129">
        <v>4684</v>
      </c>
      <c r="BS15" s="129">
        <v>75273</v>
      </c>
      <c r="BT15" s="129">
        <v>75273</v>
      </c>
      <c r="BU15" s="129">
        <v>9761</v>
      </c>
      <c r="BV15" s="129"/>
      <c r="BW15" s="129">
        <v>5338</v>
      </c>
      <c r="BX15" s="129"/>
      <c r="BY15" s="129">
        <v>5338</v>
      </c>
      <c r="BZ15" s="129">
        <v>2791</v>
      </c>
      <c r="CA15" s="129"/>
      <c r="CB15" s="129"/>
      <c r="CC15" s="129">
        <v>215</v>
      </c>
      <c r="CD15" s="129"/>
      <c r="CE15" s="129">
        <v>3937</v>
      </c>
      <c r="CF15" s="129">
        <v>94859</v>
      </c>
      <c r="CG15" s="129">
        <v>295898</v>
      </c>
      <c r="CH15" s="129"/>
      <c r="CI15" s="129">
        <v>449731</v>
      </c>
      <c r="CJ15" s="129">
        <v>6648</v>
      </c>
      <c r="CK15" s="129">
        <v>51669</v>
      </c>
      <c r="CL15" s="129">
        <v>34623</v>
      </c>
      <c r="CM15" s="129"/>
    </row>
    <row r="16" spans="1:91" x14ac:dyDescent="0.25">
      <c r="A16" s="190">
        <v>201612</v>
      </c>
      <c r="B16" s="190">
        <v>9740</v>
      </c>
      <c r="C16" s="191" t="s">
        <v>1127</v>
      </c>
      <c r="D16" s="191" t="s">
        <v>1113</v>
      </c>
      <c r="E16" s="129">
        <v>166760</v>
      </c>
      <c r="F16" s="129">
        <v>24755</v>
      </c>
      <c r="G16" s="129">
        <v>142005</v>
      </c>
      <c r="H16" s="129">
        <v>3420</v>
      </c>
      <c r="I16" s="129">
        <v>3547</v>
      </c>
      <c r="J16" s="129">
        <v>107235</v>
      </c>
      <c r="K16" s="129">
        <v>249113</v>
      </c>
      <c r="L16" s="129">
        <v>0</v>
      </c>
      <c r="M16" s="129">
        <v>194</v>
      </c>
      <c r="N16" s="129">
        <v>65316</v>
      </c>
      <c r="O16" s="129">
        <v>22981</v>
      </c>
      <c r="P16" s="129">
        <v>341</v>
      </c>
      <c r="Q16" s="129">
        <v>6834</v>
      </c>
      <c r="R16" s="129">
        <v>21225</v>
      </c>
      <c r="S16" s="129">
        <v>5927</v>
      </c>
      <c r="T16" s="129">
        <v>1728</v>
      </c>
      <c r="U16" s="129">
        <v>177694</v>
      </c>
      <c r="V16" s="129">
        <v>0</v>
      </c>
      <c r="W16" s="129"/>
      <c r="X16" s="129">
        <v>0</v>
      </c>
      <c r="Y16" s="129">
        <v>0</v>
      </c>
      <c r="Z16" s="129">
        <v>228540</v>
      </c>
      <c r="AA16" s="129">
        <v>415389</v>
      </c>
      <c r="AB16" s="129">
        <v>0</v>
      </c>
      <c r="AC16" s="129">
        <v>6470315</v>
      </c>
      <c r="AD16" s="129">
        <v>598885</v>
      </c>
      <c r="AE16" s="129">
        <v>757536</v>
      </c>
      <c r="AF16" s="129">
        <v>102926</v>
      </c>
      <c r="AG16" s="129">
        <v>0</v>
      </c>
      <c r="AH16" s="129">
        <v>10681</v>
      </c>
      <c r="AI16" s="129">
        <v>120595</v>
      </c>
      <c r="AJ16" s="129">
        <v>120595</v>
      </c>
      <c r="AK16" s="129">
        <v>0</v>
      </c>
      <c r="AL16" s="129">
        <v>0</v>
      </c>
      <c r="AM16" s="129">
        <v>7640</v>
      </c>
      <c r="AN16" s="129">
        <v>0</v>
      </c>
      <c r="AO16" s="129"/>
      <c r="AP16" s="129">
        <v>283698</v>
      </c>
      <c r="AQ16" s="129">
        <v>7640</v>
      </c>
      <c r="AR16" s="129">
        <v>0</v>
      </c>
      <c r="AS16" s="129">
        <v>0</v>
      </c>
      <c r="AT16" s="129">
        <v>0</v>
      </c>
      <c r="AU16" s="129">
        <v>0</v>
      </c>
      <c r="AV16" s="129">
        <v>0</v>
      </c>
      <c r="AW16" s="129">
        <v>0</v>
      </c>
      <c r="AX16" s="129">
        <v>5786830</v>
      </c>
      <c r="AY16" s="129"/>
      <c r="AZ16" s="129">
        <v>1716</v>
      </c>
      <c r="BA16" s="129">
        <v>75000</v>
      </c>
      <c r="BB16" s="129">
        <v>307547</v>
      </c>
      <c r="BC16" s="129">
        <v>164620</v>
      </c>
      <c r="BD16" s="129">
        <v>129</v>
      </c>
      <c r="BE16" s="129">
        <v>9599</v>
      </c>
      <c r="BF16" s="129">
        <v>0</v>
      </c>
      <c r="BG16" s="129">
        <v>0</v>
      </c>
      <c r="BH16" s="129">
        <v>9470</v>
      </c>
      <c r="BI16" s="129">
        <v>0</v>
      </c>
      <c r="BJ16" s="129">
        <v>4846650</v>
      </c>
      <c r="BK16" s="129">
        <v>1072</v>
      </c>
      <c r="BL16" s="129">
        <v>0</v>
      </c>
      <c r="BM16" s="129">
        <v>0</v>
      </c>
      <c r="BN16" s="129">
        <v>6470315</v>
      </c>
      <c r="BO16" s="129">
        <v>9372</v>
      </c>
      <c r="BP16" s="129">
        <v>0</v>
      </c>
      <c r="BQ16" s="129">
        <v>33953</v>
      </c>
      <c r="BR16" s="129">
        <v>19693</v>
      </c>
      <c r="BS16" s="129">
        <v>753079</v>
      </c>
      <c r="BT16" s="129">
        <v>753079</v>
      </c>
      <c r="BU16" s="129">
        <v>0</v>
      </c>
      <c r="BV16" s="129">
        <v>2700</v>
      </c>
      <c r="BW16" s="129">
        <v>29322</v>
      </c>
      <c r="BX16" s="129">
        <v>8522</v>
      </c>
      <c r="BY16" s="129">
        <v>32022</v>
      </c>
      <c r="BZ16" s="129">
        <v>117</v>
      </c>
      <c r="CA16" s="129">
        <v>2464</v>
      </c>
      <c r="CB16" s="129">
        <v>0</v>
      </c>
      <c r="CC16" s="129">
        <v>12567</v>
      </c>
      <c r="CD16" s="129">
        <v>21949</v>
      </c>
      <c r="CE16" s="129">
        <v>0</v>
      </c>
      <c r="CF16" s="129">
        <v>213533</v>
      </c>
      <c r="CG16" s="129">
        <v>2411136</v>
      </c>
      <c r="CH16" s="129">
        <v>0</v>
      </c>
      <c r="CI16" s="129">
        <v>1227110</v>
      </c>
      <c r="CJ16" s="129">
        <v>58483</v>
      </c>
      <c r="CK16" s="129">
        <v>122929</v>
      </c>
      <c r="CL16" s="129">
        <v>1621563</v>
      </c>
      <c r="CM16" s="129">
        <v>0</v>
      </c>
    </row>
    <row r="17" spans="1:91" x14ac:dyDescent="0.25">
      <c r="A17" s="190">
        <v>201612</v>
      </c>
      <c r="B17" s="190">
        <v>9133</v>
      </c>
      <c r="C17" s="191" t="s">
        <v>1128</v>
      </c>
      <c r="D17" s="191" t="s">
        <v>1113</v>
      </c>
      <c r="E17" s="129">
        <v>26377</v>
      </c>
      <c r="F17" s="129">
        <v>3365</v>
      </c>
      <c r="G17" s="129">
        <v>23011</v>
      </c>
      <c r="H17" s="129">
        <v>384</v>
      </c>
      <c r="I17" s="129">
        <v>269</v>
      </c>
      <c r="J17" s="129">
        <v>9303</v>
      </c>
      <c r="K17" s="129">
        <v>32430</v>
      </c>
      <c r="L17" s="129"/>
      <c r="M17" s="129"/>
      <c r="N17" s="129">
        <v>3142</v>
      </c>
      <c r="O17" s="129">
        <v>8337</v>
      </c>
      <c r="P17" s="129">
        <v>7</v>
      </c>
      <c r="Q17" s="129">
        <v>716</v>
      </c>
      <c r="R17" s="129">
        <v>1349</v>
      </c>
      <c r="S17" s="129">
        <v>436</v>
      </c>
      <c r="T17" s="129">
        <v>121</v>
      </c>
      <c r="U17" s="129">
        <v>21978</v>
      </c>
      <c r="V17" s="129"/>
      <c r="W17" s="129"/>
      <c r="X17" s="129"/>
      <c r="Y17" s="129"/>
      <c r="Z17" s="129">
        <v>10491</v>
      </c>
      <c r="AA17" s="129">
        <v>37020</v>
      </c>
      <c r="AB17" s="129"/>
      <c r="AC17" s="129">
        <v>717947</v>
      </c>
      <c r="AD17" s="129">
        <v>86718</v>
      </c>
      <c r="AE17" s="129">
        <v>63944</v>
      </c>
      <c r="AF17" s="129">
        <v>5697</v>
      </c>
      <c r="AG17" s="129"/>
      <c r="AH17" s="129">
        <v>10736</v>
      </c>
      <c r="AI17" s="129"/>
      <c r="AJ17" s="129"/>
      <c r="AK17" s="129">
        <v>0</v>
      </c>
      <c r="AL17" s="129"/>
      <c r="AM17" s="129">
        <v>0</v>
      </c>
      <c r="AN17" s="129"/>
      <c r="AO17" s="129"/>
      <c r="AP17" s="129">
        <v>46940</v>
      </c>
      <c r="AQ17" s="129"/>
      <c r="AR17" s="129"/>
      <c r="AS17" s="129"/>
      <c r="AT17" s="129"/>
      <c r="AU17" s="129"/>
      <c r="AV17" s="129"/>
      <c r="AW17" s="129"/>
      <c r="AX17" s="129">
        <v>621377</v>
      </c>
      <c r="AY17" s="129"/>
      <c r="AZ17" s="129">
        <v>0</v>
      </c>
      <c r="BA17" s="129">
        <v>9851</v>
      </c>
      <c r="BB17" s="129">
        <v>39778</v>
      </c>
      <c r="BC17" s="129">
        <v>4174</v>
      </c>
      <c r="BD17" s="129"/>
      <c r="BE17" s="129">
        <v>0</v>
      </c>
      <c r="BF17" s="129"/>
      <c r="BG17" s="129"/>
      <c r="BH17" s="129"/>
      <c r="BI17" s="129"/>
      <c r="BJ17" s="129">
        <v>609346</v>
      </c>
      <c r="BK17" s="129"/>
      <c r="BL17" s="129"/>
      <c r="BM17" s="129"/>
      <c r="BN17" s="129">
        <v>717947</v>
      </c>
      <c r="BO17" s="129">
        <v>865</v>
      </c>
      <c r="BP17" s="129"/>
      <c r="BQ17" s="129">
        <v>13648</v>
      </c>
      <c r="BR17" s="129">
        <v>7857</v>
      </c>
      <c r="BS17" s="129"/>
      <c r="BT17" s="129"/>
      <c r="BU17" s="129"/>
      <c r="BV17" s="129"/>
      <c r="BW17" s="129">
        <v>8353</v>
      </c>
      <c r="BX17" s="129">
        <v>448</v>
      </c>
      <c r="BY17" s="129">
        <v>8353</v>
      </c>
      <c r="BZ17" s="129">
        <v>1089</v>
      </c>
      <c r="CA17" s="129"/>
      <c r="CB17" s="129"/>
      <c r="CC17" s="129">
        <v>405</v>
      </c>
      <c r="CD17" s="129"/>
      <c r="CE17" s="129"/>
      <c r="CF17" s="129">
        <v>14417</v>
      </c>
      <c r="CG17" s="129">
        <v>325153</v>
      </c>
      <c r="CH17" s="129"/>
      <c r="CI17" s="129">
        <v>295433</v>
      </c>
      <c r="CJ17" s="129">
        <v>2425</v>
      </c>
      <c r="CK17" s="129">
        <v>55784</v>
      </c>
      <c r="CL17" s="129">
        <v>2351</v>
      </c>
      <c r="CM17" s="129"/>
    </row>
    <row r="18" spans="1:91" x14ac:dyDescent="0.25">
      <c r="A18" s="190">
        <v>201612</v>
      </c>
      <c r="B18" s="190">
        <v>844</v>
      </c>
      <c r="C18" s="191" t="s">
        <v>1129</v>
      </c>
      <c r="D18" s="191" t="s">
        <v>1113</v>
      </c>
      <c r="E18" s="129">
        <v>154285</v>
      </c>
      <c r="F18" s="129">
        <v>14383</v>
      </c>
      <c r="G18" s="129">
        <v>139903</v>
      </c>
      <c r="H18" s="129">
        <v>8209</v>
      </c>
      <c r="I18" s="129">
        <v>8246</v>
      </c>
      <c r="J18" s="129">
        <v>98665</v>
      </c>
      <c r="K18" s="129">
        <v>238531</v>
      </c>
      <c r="L18" s="129"/>
      <c r="M18" s="129">
        <v>8713</v>
      </c>
      <c r="N18" s="129">
        <v>86662</v>
      </c>
      <c r="O18" s="129">
        <v>21332</v>
      </c>
      <c r="P18" s="129">
        <v>1817</v>
      </c>
      <c r="Q18" s="129">
        <v>13733</v>
      </c>
      <c r="R18" s="129">
        <v>31488</v>
      </c>
      <c r="S18" s="129">
        <v>10534</v>
      </c>
      <c r="T18" s="129">
        <v>18759</v>
      </c>
      <c r="U18" s="129">
        <v>177144</v>
      </c>
      <c r="V18" s="129"/>
      <c r="W18" s="129"/>
      <c r="X18" s="129"/>
      <c r="Y18" s="129"/>
      <c r="Z18" s="129">
        <v>220073</v>
      </c>
      <c r="AA18" s="129">
        <v>511994</v>
      </c>
      <c r="AB18" s="129"/>
      <c r="AC18" s="129">
        <v>6202869</v>
      </c>
      <c r="AD18" s="129">
        <v>927550</v>
      </c>
      <c r="AE18" s="129">
        <v>1233609</v>
      </c>
      <c r="AF18" s="129">
        <v>43838</v>
      </c>
      <c r="AG18" s="129"/>
      <c r="AH18" s="129">
        <v>457704</v>
      </c>
      <c r="AI18" s="129">
        <v>2142</v>
      </c>
      <c r="AJ18" s="129">
        <v>2142</v>
      </c>
      <c r="AK18" s="129">
        <v>0</v>
      </c>
      <c r="AL18" s="129"/>
      <c r="AM18" s="129">
        <v>-169</v>
      </c>
      <c r="AN18" s="129"/>
      <c r="AO18" s="129"/>
      <c r="AP18" s="129">
        <v>851909</v>
      </c>
      <c r="AQ18" s="129"/>
      <c r="AR18" s="129">
        <v>-169</v>
      </c>
      <c r="AS18" s="129"/>
      <c r="AT18" s="129"/>
      <c r="AU18" s="129"/>
      <c r="AV18" s="129"/>
      <c r="AW18" s="129"/>
      <c r="AX18" s="129">
        <v>5252832</v>
      </c>
      <c r="AY18" s="129"/>
      <c r="AZ18" s="129">
        <v>4954</v>
      </c>
      <c r="BA18" s="129"/>
      <c r="BB18" s="129">
        <v>75810</v>
      </c>
      <c r="BC18" s="129">
        <v>51786</v>
      </c>
      <c r="BD18" s="129">
        <v>0</v>
      </c>
      <c r="BE18" s="129">
        <v>22487</v>
      </c>
      <c r="BF18" s="129">
        <v>872</v>
      </c>
      <c r="BG18" s="129">
        <v>374</v>
      </c>
      <c r="BH18" s="129">
        <v>21241</v>
      </c>
      <c r="BI18" s="129"/>
      <c r="BJ18" s="129">
        <v>4660799</v>
      </c>
      <c r="BK18" s="129">
        <v>940</v>
      </c>
      <c r="BL18" s="129"/>
      <c r="BM18" s="129"/>
      <c r="BN18" s="129">
        <v>6202869</v>
      </c>
      <c r="BO18" s="129">
        <v>4253</v>
      </c>
      <c r="BP18" s="129"/>
      <c r="BQ18" s="129">
        <v>92798</v>
      </c>
      <c r="BR18" s="129">
        <v>129361</v>
      </c>
      <c r="BS18" s="129">
        <v>404992</v>
      </c>
      <c r="BT18" s="129">
        <v>404992</v>
      </c>
      <c r="BU18" s="129"/>
      <c r="BV18" s="129"/>
      <c r="BW18" s="129">
        <v>17913</v>
      </c>
      <c r="BX18" s="129">
        <v>5798</v>
      </c>
      <c r="BY18" s="129">
        <v>17913</v>
      </c>
      <c r="BZ18" s="129">
        <v>0</v>
      </c>
      <c r="CA18" s="129">
        <v>63574</v>
      </c>
      <c r="CB18" s="129">
        <v>16600</v>
      </c>
      <c r="CC18" s="129">
        <v>0</v>
      </c>
      <c r="CD18" s="129">
        <v>0</v>
      </c>
      <c r="CE18" s="129"/>
      <c r="CF18" s="129">
        <v>255151</v>
      </c>
      <c r="CG18" s="129">
        <v>2860350</v>
      </c>
      <c r="CH18" s="129">
        <v>7436</v>
      </c>
      <c r="CI18" s="129">
        <v>2223480</v>
      </c>
      <c r="CJ18" s="129">
        <v>72929</v>
      </c>
      <c r="CK18" s="129">
        <v>195104</v>
      </c>
      <c r="CL18" s="129">
        <v>55420</v>
      </c>
      <c r="CM18" s="129"/>
    </row>
    <row r="19" spans="1:91" x14ac:dyDescent="0.25">
      <c r="A19" s="190">
        <v>201612</v>
      </c>
      <c r="B19" s="190">
        <v>6471</v>
      </c>
      <c r="C19" s="191" t="s">
        <v>1130</v>
      </c>
      <c r="D19" s="191" t="s">
        <v>1113</v>
      </c>
      <c r="E19" s="129">
        <v>201182</v>
      </c>
      <c r="F19" s="129">
        <v>-342</v>
      </c>
      <c r="G19" s="129">
        <v>201524</v>
      </c>
      <c r="H19" s="129">
        <v>3634</v>
      </c>
      <c r="I19" s="129">
        <v>1277</v>
      </c>
      <c r="J19" s="129">
        <v>85879</v>
      </c>
      <c r="K19" s="129">
        <v>289761</v>
      </c>
      <c r="L19" s="129"/>
      <c r="M19" s="129"/>
      <c r="N19" s="129">
        <v>113420</v>
      </c>
      <c r="O19" s="129">
        <v>13971</v>
      </c>
      <c r="P19" s="129">
        <v>4136</v>
      </c>
      <c r="Q19" s="129">
        <v>36029</v>
      </c>
      <c r="R19" s="129">
        <v>-12899</v>
      </c>
      <c r="S19" s="129">
        <v>5981</v>
      </c>
      <c r="T19" s="129">
        <v>4854</v>
      </c>
      <c r="U19" s="129">
        <v>144207</v>
      </c>
      <c r="V19" s="129"/>
      <c r="W19" s="129"/>
      <c r="X19" s="129"/>
      <c r="Y19" s="129"/>
      <c r="Z19" s="129"/>
      <c r="AA19" s="129">
        <v>638316</v>
      </c>
      <c r="AB19" s="129">
        <v>50000</v>
      </c>
      <c r="AC19" s="129">
        <v>5911496</v>
      </c>
      <c r="AD19" s="129">
        <v>926210</v>
      </c>
      <c r="AE19" s="129">
        <v>1216537</v>
      </c>
      <c r="AF19" s="129">
        <v>376269</v>
      </c>
      <c r="AG19" s="129"/>
      <c r="AH19" s="129">
        <v>201952</v>
      </c>
      <c r="AI19" s="129"/>
      <c r="AJ19" s="129">
        <v>50000</v>
      </c>
      <c r="AK19" s="129">
        <v>0</v>
      </c>
      <c r="AL19" s="129"/>
      <c r="AM19" s="129">
        <v>17446</v>
      </c>
      <c r="AN19" s="129"/>
      <c r="AO19" s="129"/>
      <c r="AP19" s="129">
        <v>728764</v>
      </c>
      <c r="AQ19" s="129">
        <v>17446</v>
      </c>
      <c r="AR19" s="129"/>
      <c r="AS19" s="129"/>
      <c r="AT19" s="129"/>
      <c r="AU19" s="129"/>
      <c r="AV19" s="129"/>
      <c r="AW19" s="129"/>
      <c r="AX19" s="129">
        <v>4914104</v>
      </c>
      <c r="AY19" s="129"/>
      <c r="AZ19" s="129">
        <v>4796</v>
      </c>
      <c r="BA19" s="129"/>
      <c r="BB19" s="129">
        <v>180000</v>
      </c>
      <c r="BC19" s="129">
        <v>61601</v>
      </c>
      <c r="BD19" s="129">
        <v>6119</v>
      </c>
      <c r="BE19" s="129">
        <v>71182</v>
      </c>
      <c r="BF19" s="129">
        <v>245</v>
      </c>
      <c r="BG19" s="129">
        <v>55823</v>
      </c>
      <c r="BH19" s="129">
        <v>8994</v>
      </c>
      <c r="BI19" s="129"/>
      <c r="BJ19" s="129">
        <v>4822362</v>
      </c>
      <c r="BK19" s="129">
        <v>4107</v>
      </c>
      <c r="BL19" s="129"/>
      <c r="BM19" s="129"/>
      <c r="BN19" s="129">
        <v>5911496</v>
      </c>
      <c r="BO19" s="129">
        <v>2917</v>
      </c>
      <c r="BP19" s="129"/>
      <c r="BQ19" s="129">
        <v>93401</v>
      </c>
      <c r="BR19" s="129">
        <v>21238</v>
      </c>
      <c r="BS19" s="129"/>
      <c r="BT19" s="129"/>
      <c r="BU19" s="129"/>
      <c r="BV19" s="129"/>
      <c r="BW19" s="129">
        <v>197128</v>
      </c>
      <c r="BX19" s="129">
        <v>7443</v>
      </c>
      <c r="BY19" s="129">
        <v>197128</v>
      </c>
      <c r="BZ19" s="129"/>
      <c r="CA19" s="129"/>
      <c r="CB19" s="129"/>
      <c r="CC19" s="129">
        <v>0</v>
      </c>
      <c r="CD19" s="129"/>
      <c r="CE19" s="129"/>
      <c r="CF19" s="129">
        <v>86281</v>
      </c>
      <c r="CG19" s="129">
        <v>3073861</v>
      </c>
      <c r="CH19" s="129"/>
      <c r="CI19" s="129">
        <v>925514</v>
      </c>
      <c r="CJ19" s="129">
        <v>77390</v>
      </c>
      <c r="CK19" s="129">
        <v>153749</v>
      </c>
      <c r="CL19" s="129">
        <v>1371201</v>
      </c>
      <c r="CM19" s="129"/>
    </row>
    <row r="20" spans="1:91" x14ac:dyDescent="0.25">
      <c r="A20" s="190">
        <v>201612</v>
      </c>
      <c r="B20" s="190">
        <v>7500</v>
      </c>
      <c r="C20" s="191" t="s">
        <v>1131</v>
      </c>
      <c r="D20" s="191" t="s">
        <v>1113</v>
      </c>
      <c r="E20" s="129">
        <v>44732</v>
      </c>
      <c r="F20" s="129">
        <v>2897</v>
      </c>
      <c r="G20" s="129">
        <v>41836</v>
      </c>
      <c r="H20" s="129">
        <v>669</v>
      </c>
      <c r="I20" s="129">
        <v>400</v>
      </c>
      <c r="J20" s="129">
        <v>25412</v>
      </c>
      <c r="K20" s="129">
        <v>67517</v>
      </c>
      <c r="L20" s="129"/>
      <c r="M20" s="129"/>
      <c r="N20" s="129">
        <v>14702</v>
      </c>
      <c r="O20" s="129">
        <v>4935</v>
      </c>
      <c r="P20" s="129">
        <v>25</v>
      </c>
      <c r="Q20" s="129">
        <v>3281</v>
      </c>
      <c r="R20" s="129">
        <v>238</v>
      </c>
      <c r="S20" s="129">
        <v>653</v>
      </c>
      <c r="T20" s="129">
        <v>182</v>
      </c>
      <c r="U20" s="129">
        <v>47623</v>
      </c>
      <c r="V20" s="129">
        <v>59</v>
      </c>
      <c r="W20" s="129"/>
      <c r="X20" s="129">
        <v>0.18</v>
      </c>
      <c r="Y20" s="129">
        <v>2925</v>
      </c>
      <c r="Z20" s="129">
        <v>53467</v>
      </c>
      <c r="AA20" s="129">
        <v>103831</v>
      </c>
      <c r="AB20" s="129"/>
      <c r="AC20" s="129">
        <v>1033469</v>
      </c>
      <c r="AD20" s="129">
        <v>121004</v>
      </c>
      <c r="AE20" s="129">
        <v>237459</v>
      </c>
      <c r="AF20" s="129">
        <v>33287</v>
      </c>
      <c r="AG20" s="129"/>
      <c r="AH20" s="129">
        <v>46874</v>
      </c>
      <c r="AI20" s="129">
        <v>374</v>
      </c>
      <c r="AJ20" s="129">
        <v>374</v>
      </c>
      <c r="AK20" s="129">
        <v>20000</v>
      </c>
      <c r="AL20" s="129"/>
      <c r="AM20" s="129">
        <v>0</v>
      </c>
      <c r="AN20" s="129"/>
      <c r="AO20" s="129"/>
      <c r="AP20" s="129">
        <v>67401</v>
      </c>
      <c r="AQ20" s="129"/>
      <c r="AR20" s="129"/>
      <c r="AS20" s="129"/>
      <c r="AT20" s="129"/>
      <c r="AU20" s="129"/>
      <c r="AV20" s="129">
        <v>20000</v>
      </c>
      <c r="AW20" s="129"/>
      <c r="AX20" s="129">
        <v>911929</v>
      </c>
      <c r="AY20" s="129"/>
      <c r="AZ20" s="129">
        <v>64</v>
      </c>
      <c r="BA20" s="129"/>
      <c r="BB20" s="129">
        <v>33603</v>
      </c>
      <c r="BC20" s="129">
        <v>28691</v>
      </c>
      <c r="BD20" s="129">
        <v>217</v>
      </c>
      <c r="BE20" s="129">
        <v>536</v>
      </c>
      <c r="BF20" s="129"/>
      <c r="BG20" s="129"/>
      <c r="BH20" s="129">
        <v>319</v>
      </c>
      <c r="BI20" s="129"/>
      <c r="BJ20" s="129">
        <v>879732</v>
      </c>
      <c r="BK20" s="129">
        <v>363</v>
      </c>
      <c r="BL20" s="129"/>
      <c r="BM20" s="129"/>
      <c r="BN20" s="129">
        <v>1033469</v>
      </c>
      <c r="BO20" s="129">
        <v>1294</v>
      </c>
      <c r="BP20" s="129"/>
      <c r="BQ20" s="129">
        <v>32839</v>
      </c>
      <c r="BR20" s="129"/>
      <c r="BS20" s="129">
        <v>3079</v>
      </c>
      <c r="BT20" s="129">
        <v>3079</v>
      </c>
      <c r="BU20" s="129"/>
      <c r="BV20" s="129">
        <v>2174</v>
      </c>
      <c r="BW20" s="129">
        <v>6455</v>
      </c>
      <c r="BX20" s="129">
        <v>938</v>
      </c>
      <c r="BY20" s="129">
        <v>8628</v>
      </c>
      <c r="BZ20" s="129">
        <v>0</v>
      </c>
      <c r="CA20" s="129"/>
      <c r="CB20" s="129"/>
      <c r="CC20" s="129">
        <v>1621</v>
      </c>
      <c r="CD20" s="129"/>
      <c r="CE20" s="129"/>
      <c r="CF20" s="129">
        <v>18019</v>
      </c>
      <c r="CG20" s="129">
        <v>677654</v>
      </c>
      <c r="CH20" s="129">
        <v>0</v>
      </c>
      <c r="CI20" s="129">
        <v>125174</v>
      </c>
      <c r="CJ20" s="129">
        <v>11421</v>
      </c>
      <c r="CK20" s="129">
        <v>60800</v>
      </c>
      <c r="CL20" s="129">
        <v>103422</v>
      </c>
      <c r="CM20" s="129"/>
    </row>
    <row r="21" spans="1:91" x14ac:dyDescent="0.25">
      <c r="A21" s="190">
        <v>201612</v>
      </c>
      <c r="B21" s="190">
        <v>9217</v>
      </c>
      <c r="C21" s="191" t="s">
        <v>1132</v>
      </c>
      <c r="D21" s="191" t="s">
        <v>1113</v>
      </c>
      <c r="E21" s="129">
        <v>472903</v>
      </c>
      <c r="F21" s="129">
        <v>35993</v>
      </c>
      <c r="G21" s="129">
        <v>436909</v>
      </c>
      <c r="H21" s="129">
        <v>19194</v>
      </c>
      <c r="I21" s="129">
        <v>15296</v>
      </c>
      <c r="J21" s="129">
        <v>283672</v>
      </c>
      <c r="K21" s="129">
        <v>724478</v>
      </c>
      <c r="L21" s="129">
        <v>0</v>
      </c>
      <c r="M21" s="129">
        <v>430</v>
      </c>
      <c r="N21" s="129">
        <v>239416</v>
      </c>
      <c r="O21" s="129">
        <v>95318</v>
      </c>
      <c r="P21" s="129">
        <v>935</v>
      </c>
      <c r="Q21" s="129">
        <v>46223</v>
      </c>
      <c r="R21" s="129">
        <v>61116</v>
      </c>
      <c r="S21" s="129">
        <v>24209</v>
      </c>
      <c r="T21" s="129">
        <v>37208</v>
      </c>
      <c r="U21" s="129">
        <v>463353</v>
      </c>
      <c r="V21" s="129">
        <v>0</v>
      </c>
      <c r="W21" s="129"/>
      <c r="X21" s="129">
        <v>0</v>
      </c>
      <c r="Y21" s="129">
        <v>0</v>
      </c>
      <c r="Z21" s="129">
        <v>1218026</v>
      </c>
      <c r="AA21" s="129">
        <v>1407002</v>
      </c>
      <c r="AB21" s="129">
        <v>10665</v>
      </c>
      <c r="AC21" s="129">
        <v>15732916</v>
      </c>
      <c r="AD21" s="129">
        <v>2594090</v>
      </c>
      <c r="AE21" s="129">
        <v>2754877</v>
      </c>
      <c r="AF21" s="129">
        <v>71538</v>
      </c>
      <c r="AG21" s="129">
        <v>0</v>
      </c>
      <c r="AH21" s="129">
        <v>58311</v>
      </c>
      <c r="AI21" s="129">
        <v>420198</v>
      </c>
      <c r="AJ21" s="129">
        <v>430863</v>
      </c>
      <c r="AK21" s="129">
        <v>336231</v>
      </c>
      <c r="AL21" s="129">
        <v>0</v>
      </c>
      <c r="AM21" s="129">
        <v>4631</v>
      </c>
      <c r="AN21" s="129">
        <v>0</v>
      </c>
      <c r="AO21" s="129"/>
      <c r="AP21" s="129">
        <v>2167262</v>
      </c>
      <c r="AQ21" s="129">
        <v>4631</v>
      </c>
      <c r="AR21" s="129">
        <v>0</v>
      </c>
      <c r="AS21" s="129">
        <v>0</v>
      </c>
      <c r="AT21" s="129">
        <v>0</v>
      </c>
      <c r="AU21" s="129">
        <v>336231</v>
      </c>
      <c r="AV21" s="129">
        <v>0</v>
      </c>
      <c r="AW21" s="129">
        <v>0</v>
      </c>
      <c r="AX21" s="129">
        <v>12832817</v>
      </c>
      <c r="AY21" s="129"/>
      <c r="AZ21" s="129">
        <v>14179</v>
      </c>
      <c r="BA21" s="129">
        <v>264762</v>
      </c>
      <c r="BB21" s="129">
        <v>85967</v>
      </c>
      <c r="BC21" s="129">
        <v>423602</v>
      </c>
      <c r="BD21" s="129">
        <v>0</v>
      </c>
      <c r="BE21" s="129">
        <v>41246</v>
      </c>
      <c r="BF21" s="129">
        <v>22158</v>
      </c>
      <c r="BG21" s="129">
        <v>7310</v>
      </c>
      <c r="BH21" s="129">
        <v>11778</v>
      </c>
      <c r="BI21" s="129">
        <v>0</v>
      </c>
      <c r="BJ21" s="129">
        <v>11014439</v>
      </c>
      <c r="BK21" s="129">
        <v>0</v>
      </c>
      <c r="BL21" s="129">
        <v>0</v>
      </c>
      <c r="BM21" s="129">
        <v>0</v>
      </c>
      <c r="BN21" s="129">
        <v>15732916</v>
      </c>
      <c r="BO21" s="129">
        <v>20427</v>
      </c>
      <c r="BP21" s="129">
        <v>0</v>
      </c>
      <c r="BQ21" s="129">
        <v>154091</v>
      </c>
      <c r="BR21" s="129">
        <v>91643</v>
      </c>
      <c r="BS21" s="129">
        <v>1288955</v>
      </c>
      <c r="BT21" s="129">
        <v>1288955</v>
      </c>
      <c r="BU21" s="129">
        <v>4070</v>
      </c>
      <c r="BV21" s="129">
        <v>105993</v>
      </c>
      <c r="BW21" s="129">
        <v>186490</v>
      </c>
      <c r="BX21" s="129">
        <v>18817</v>
      </c>
      <c r="BY21" s="129">
        <v>292483</v>
      </c>
      <c r="BZ21" s="129">
        <v>3429</v>
      </c>
      <c r="CA21" s="129">
        <v>0</v>
      </c>
      <c r="CB21" s="129">
        <v>179419</v>
      </c>
      <c r="CC21" s="129">
        <v>0</v>
      </c>
      <c r="CD21" s="129">
        <v>17164</v>
      </c>
      <c r="CE21" s="129">
        <v>0</v>
      </c>
      <c r="CF21" s="129">
        <v>829776</v>
      </c>
      <c r="CG21" s="129">
        <v>7812514</v>
      </c>
      <c r="CH21" s="129">
        <v>37047</v>
      </c>
      <c r="CI21" s="129">
        <v>4298387</v>
      </c>
      <c r="CJ21" s="129">
        <v>193194</v>
      </c>
      <c r="CK21" s="129">
        <v>255597</v>
      </c>
      <c r="CL21" s="129">
        <v>520741</v>
      </c>
      <c r="CM21" s="129">
        <v>0</v>
      </c>
    </row>
    <row r="22" spans="1:91" x14ac:dyDescent="0.25">
      <c r="A22" s="190">
        <v>201612</v>
      </c>
      <c r="B22" s="190">
        <v>7858</v>
      </c>
      <c r="C22" s="191" t="s">
        <v>1133</v>
      </c>
      <c r="D22" s="191" t="s">
        <v>1113</v>
      </c>
      <c r="E22" s="129">
        <v>4033647</v>
      </c>
      <c r="F22" s="129">
        <v>434033</v>
      </c>
      <c r="G22" s="129">
        <v>3599614</v>
      </c>
      <c r="H22" s="129">
        <v>71527</v>
      </c>
      <c r="I22" s="129">
        <v>134143</v>
      </c>
      <c r="J22" s="129">
        <v>1660368</v>
      </c>
      <c r="K22" s="129">
        <v>5197366</v>
      </c>
      <c r="L22" s="129">
        <v>0</v>
      </c>
      <c r="M22" s="129">
        <v>1376520</v>
      </c>
      <c r="N22" s="129">
        <v>3566398</v>
      </c>
      <c r="O22" s="129">
        <v>26047</v>
      </c>
      <c r="P22" s="129">
        <v>58616</v>
      </c>
      <c r="Q22" s="129">
        <v>450253</v>
      </c>
      <c r="R22" s="129">
        <v>857303</v>
      </c>
      <c r="S22" s="129">
        <v>72285</v>
      </c>
      <c r="T22" s="129">
        <v>228782</v>
      </c>
      <c r="U22" s="129">
        <v>3936625</v>
      </c>
      <c r="V22" s="129">
        <v>58401</v>
      </c>
      <c r="W22" s="129">
        <v>0</v>
      </c>
      <c r="X22" s="129">
        <v>6.15</v>
      </c>
      <c r="Y22" s="129">
        <v>5840112</v>
      </c>
      <c r="Z22" s="129">
        <v>13162782</v>
      </c>
      <c r="AA22" s="129">
        <v>1905735</v>
      </c>
      <c r="AB22" s="129">
        <v>3295302</v>
      </c>
      <c r="AC22" s="129">
        <v>318451857</v>
      </c>
      <c r="AD22" s="129">
        <v>32514231</v>
      </c>
      <c r="AE22" s="129">
        <v>18201383</v>
      </c>
      <c r="AF22" s="129">
        <v>2034734</v>
      </c>
      <c r="AG22" s="129">
        <v>0</v>
      </c>
      <c r="AH22" s="129">
        <v>1098132</v>
      </c>
      <c r="AI22" s="129">
        <v>44586</v>
      </c>
      <c r="AJ22" s="129">
        <v>3339888</v>
      </c>
      <c r="AK22" s="129">
        <v>4439516</v>
      </c>
      <c r="AL22" s="129">
        <v>0</v>
      </c>
      <c r="AM22" s="129">
        <v>397939</v>
      </c>
      <c r="AN22" s="129">
        <v>0</v>
      </c>
      <c r="AO22" s="129">
        <v>0</v>
      </c>
      <c r="AP22" s="129">
        <v>26726376</v>
      </c>
      <c r="AQ22" s="129">
        <v>400280</v>
      </c>
      <c r="AR22" s="129">
        <v>0</v>
      </c>
      <c r="AS22" s="129">
        <v>0</v>
      </c>
      <c r="AT22" s="129">
        <v>2963618</v>
      </c>
      <c r="AU22" s="129">
        <v>0</v>
      </c>
      <c r="AV22" s="129">
        <v>1475898</v>
      </c>
      <c r="AW22" s="129">
        <v>-2341</v>
      </c>
      <c r="AX22" s="129">
        <v>282669745</v>
      </c>
      <c r="AY22" s="129">
        <v>0</v>
      </c>
      <c r="AZ22" s="129">
        <v>18723</v>
      </c>
      <c r="BA22" s="129">
        <v>2131267</v>
      </c>
      <c r="BB22" s="129">
        <v>950400</v>
      </c>
      <c r="BC22" s="129">
        <v>49633194</v>
      </c>
      <c r="BD22" s="129">
        <v>149147</v>
      </c>
      <c r="BE22" s="129">
        <v>1136614</v>
      </c>
      <c r="BF22" s="129">
        <v>527481</v>
      </c>
      <c r="BG22" s="129">
        <v>30740</v>
      </c>
      <c r="BH22" s="129">
        <v>429246</v>
      </c>
      <c r="BI22" s="129">
        <v>0</v>
      </c>
      <c r="BJ22" s="129">
        <v>145272748</v>
      </c>
      <c r="BK22" s="129">
        <v>0</v>
      </c>
      <c r="BL22" s="129">
        <v>0</v>
      </c>
      <c r="BM22" s="129">
        <v>47618702</v>
      </c>
      <c r="BN22" s="129">
        <v>318451857</v>
      </c>
      <c r="BO22" s="129">
        <v>77578</v>
      </c>
      <c r="BP22" s="129">
        <v>0</v>
      </c>
      <c r="BQ22" s="129">
        <v>42412254</v>
      </c>
      <c r="BR22" s="129">
        <v>35614995</v>
      </c>
      <c r="BS22" s="129">
        <v>4511383</v>
      </c>
      <c r="BT22" s="129">
        <v>4397265</v>
      </c>
      <c r="BU22" s="129">
        <v>333075</v>
      </c>
      <c r="BV22" s="129">
        <v>0</v>
      </c>
      <c r="BW22" s="129">
        <v>2121989</v>
      </c>
      <c r="BX22" s="129">
        <v>142651</v>
      </c>
      <c r="BY22" s="129">
        <v>2121989</v>
      </c>
      <c r="BZ22" s="129">
        <v>304556</v>
      </c>
      <c r="CA22" s="129">
        <v>14733428</v>
      </c>
      <c r="CB22" s="129">
        <v>39830</v>
      </c>
      <c r="CC22" s="129">
        <v>0</v>
      </c>
      <c r="CD22" s="129">
        <v>59840</v>
      </c>
      <c r="CE22" s="129">
        <v>5351483</v>
      </c>
      <c r="CF22" s="129">
        <v>3926590</v>
      </c>
      <c r="CG22" s="129">
        <v>132207614</v>
      </c>
      <c r="CH22" s="129">
        <v>15033544</v>
      </c>
      <c r="CI22" s="129">
        <v>78620177</v>
      </c>
      <c r="CJ22" s="129">
        <v>3116145</v>
      </c>
      <c r="CK22" s="129">
        <v>1903100</v>
      </c>
      <c r="CL22" s="129">
        <v>16786883</v>
      </c>
      <c r="CM22" s="129">
        <v>0</v>
      </c>
    </row>
    <row r="23" spans="1:91" x14ac:dyDescent="0.25">
      <c r="A23" s="190">
        <v>201612</v>
      </c>
      <c r="B23" s="190">
        <v>7930</v>
      </c>
      <c r="C23" s="191" t="s">
        <v>1134</v>
      </c>
      <c r="D23" s="191" t="s">
        <v>1113</v>
      </c>
      <c r="E23" s="129">
        <v>102853</v>
      </c>
      <c r="F23" s="129">
        <v>3537</v>
      </c>
      <c r="G23" s="129">
        <v>99316</v>
      </c>
      <c r="H23" s="129">
        <v>5064</v>
      </c>
      <c r="I23" s="129">
        <v>2595</v>
      </c>
      <c r="J23" s="129">
        <v>50798</v>
      </c>
      <c r="K23" s="129">
        <v>152583</v>
      </c>
      <c r="L23" s="129"/>
      <c r="M23" s="129"/>
      <c r="N23" s="129">
        <v>43219</v>
      </c>
      <c r="O23" s="129">
        <v>35376</v>
      </c>
      <c r="P23" s="129">
        <v>52</v>
      </c>
      <c r="Q23" s="129">
        <v>9571</v>
      </c>
      <c r="R23" s="129">
        <v>11144</v>
      </c>
      <c r="S23" s="129">
        <v>1649</v>
      </c>
      <c r="T23" s="129">
        <v>685</v>
      </c>
      <c r="U23" s="129">
        <v>84116</v>
      </c>
      <c r="V23" s="129"/>
      <c r="W23" s="129"/>
      <c r="X23" s="129"/>
      <c r="Y23" s="129"/>
      <c r="Z23" s="129">
        <v>152853</v>
      </c>
      <c r="AA23" s="129">
        <v>197006</v>
      </c>
      <c r="AB23" s="129"/>
      <c r="AC23" s="129">
        <v>2807360</v>
      </c>
      <c r="AD23" s="129">
        <v>463119</v>
      </c>
      <c r="AE23" s="129">
        <v>498299</v>
      </c>
      <c r="AF23" s="129">
        <v>118800</v>
      </c>
      <c r="AG23" s="129"/>
      <c r="AH23" s="129">
        <v>29640</v>
      </c>
      <c r="AI23" s="129"/>
      <c r="AJ23" s="129"/>
      <c r="AK23" s="129"/>
      <c r="AL23" s="129"/>
      <c r="AM23" s="129">
        <v>3618</v>
      </c>
      <c r="AN23" s="129"/>
      <c r="AO23" s="129"/>
      <c r="AP23" s="129">
        <v>442681</v>
      </c>
      <c r="AQ23" s="129">
        <v>3618</v>
      </c>
      <c r="AR23" s="129"/>
      <c r="AS23" s="129"/>
      <c r="AT23" s="129"/>
      <c r="AU23" s="129"/>
      <c r="AV23" s="129"/>
      <c r="AW23" s="129"/>
      <c r="AX23" s="129">
        <v>2342288</v>
      </c>
      <c r="AY23" s="129"/>
      <c r="AZ23" s="129">
        <v>14</v>
      </c>
      <c r="BA23" s="129"/>
      <c r="BB23" s="129">
        <v>16820</v>
      </c>
      <c r="BC23" s="129">
        <v>19855</v>
      </c>
      <c r="BD23" s="129"/>
      <c r="BE23" s="129">
        <v>1953</v>
      </c>
      <c r="BF23" s="129"/>
      <c r="BG23" s="129"/>
      <c r="BH23" s="129">
        <v>1953</v>
      </c>
      <c r="BI23" s="129"/>
      <c r="BJ23" s="129">
        <v>2273320</v>
      </c>
      <c r="BK23" s="129">
        <v>406</v>
      </c>
      <c r="BL23" s="129"/>
      <c r="BM23" s="129"/>
      <c r="BN23" s="129">
        <v>2807360</v>
      </c>
      <c r="BO23" s="129">
        <v>1862</v>
      </c>
      <c r="BP23" s="129"/>
      <c r="BQ23" s="129">
        <v>16064</v>
      </c>
      <c r="BR23" s="129">
        <v>48693</v>
      </c>
      <c r="BS23" s="129"/>
      <c r="BT23" s="129"/>
      <c r="BU23" s="129"/>
      <c r="BV23" s="129">
        <v>6593</v>
      </c>
      <c r="BW23" s="129">
        <v>34750</v>
      </c>
      <c r="BX23" s="129">
        <v>5611</v>
      </c>
      <c r="BY23" s="129">
        <v>41343</v>
      </c>
      <c r="BZ23" s="129"/>
      <c r="CA23" s="129"/>
      <c r="CB23" s="129"/>
      <c r="CC23" s="129">
        <v>1050</v>
      </c>
      <c r="CD23" s="129"/>
      <c r="CE23" s="129"/>
      <c r="CF23" s="129">
        <v>92097</v>
      </c>
      <c r="CG23" s="129">
        <v>1628085</v>
      </c>
      <c r="CH23" s="129"/>
      <c r="CI23" s="129">
        <v>703814</v>
      </c>
      <c r="CJ23" s="129">
        <v>33648</v>
      </c>
      <c r="CK23" s="129">
        <v>66465</v>
      </c>
      <c r="CL23" s="129">
        <v>250969</v>
      </c>
      <c r="CM23" s="129"/>
    </row>
    <row r="24" spans="1:91" x14ac:dyDescent="0.25">
      <c r="A24" s="190">
        <v>201612</v>
      </c>
      <c r="B24" s="190">
        <v>9283</v>
      </c>
      <c r="C24" s="191" t="s">
        <v>1135</v>
      </c>
      <c r="D24" s="191" t="s">
        <v>1113</v>
      </c>
      <c r="E24" s="129">
        <v>26220</v>
      </c>
      <c r="F24" s="129">
        <v>3321</v>
      </c>
      <c r="G24" s="129">
        <v>22899</v>
      </c>
      <c r="H24" s="129">
        <v>162</v>
      </c>
      <c r="I24" s="129">
        <v>949</v>
      </c>
      <c r="J24" s="129">
        <v>10337</v>
      </c>
      <c r="K24" s="129">
        <v>32449</v>
      </c>
      <c r="L24" s="129">
        <v>0</v>
      </c>
      <c r="M24" s="129">
        <v>0</v>
      </c>
      <c r="N24" s="129">
        <v>6008</v>
      </c>
      <c r="O24" s="129">
        <v>2306</v>
      </c>
      <c r="P24" s="129">
        <v>7</v>
      </c>
      <c r="Q24" s="129">
        <v>1351</v>
      </c>
      <c r="R24" s="129">
        <v>3567</v>
      </c>
      <c r="S24" s="129">
        <v>1394</v>
      </c>
      <c r="T24" s="129">
        <v>0</v>
      </c>
      <c r="U24" s="129">
        <v>26301</v>
      </c>
      <c r="V24" s="129">
        <v>0</v>
      </c>
      <c r="W24" s="129"/>
      <c r="X24" s="129">
        <v>0</v>
      </c>
      <c r="Y24" s="129">
        <v>0</v>
      </c>
      <c r="Z24" s="129">
        <v>87427</v>
      </c>
      <c r="AA24" s="129">
        <v>33873</v>
      </c>
      <c r="AB24" s="129">
        <v>0</v>
      </c>
      <c r="AC24" s="129">
        <v>1030955</v>
      </c>
      <c r="AD24" s="129">
        <v>127537</v>
      </c>
      <c r="AE24" s="129">
        <v>161728</v>
      </c>
      <c r="AF24" s="129">
        <v>17424</v>
      </c>
      <c r="AG24" s="129">
        <v>0</v>
      </c>
      <c r="AH24" s="129">
        <v>23005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/>
      <c r="AP24" s="129">
        <v>120144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902742</v>
      </c>
      <c r="AY24" s="129"/>
      <c r="AZ24" s="129">
        <v>0</v>
      </c>
      <c r="BA24" s="129">
        <v>0</v>
      </c>
      <c r="BB24" s="129">
        <v>7393</v>
      </c>
      <c r="BC24" s="129">
        <v>10824</v>
      </c>
      <c r="BD24" s="129">
        <v>0</v>
      </c>
      <c r="BE24" s="129">
        <v>677</v>
      </c>
      <c r="BF24" s="129">
        <v>0</v>
      </c>
      <c r="BG24" s="129">
        <v>177</v>
      </c>
      <c r="BH24" s="129">
        <v>500</v>
      </c>
      <c r="BI24" s="129">
        <v>0</v>
      </c>
      <c r="BJ24" s="129">
        <v>803591</v>
      </c>
      <c r="BK24" s="129">
        <v>0</v>
      </c>
      <c r="BL24" s="129">
        <v>0</v>
      </c>
      <c r="BM24" s="129">
        <v>0</v>
      </c>
      <c r="BN24" s="129">
        <v>1030955</v>
      </c>
      <c r="BO24" s="129">
        <v>668</v>
      </c>
      <c r="BP24" s="129">
        <v>0</v>
      </c>
      <c r="BQ24" s="129">
        <v>4001</v>
      </c>
      <c r="BR24" s="129">
        <v>0</v>
      </c>
      <c r="BS24" s="129">
        <v>88327</v>
      </c>
      <c r="BT24" s="129">
        <v>88128</v>
      </c>
      <c r="BU24" s="129">
        <v>0</v>
      </c>
      <c r="BV24" s="129">
        <v>0</v>
      </c>
      <c r="BW24" s="129">
        <v>10231</v>
      </c>
      <c r="BX24" s="129">
        <v>2394</v>
      </c>
      <c r="BY24" s="129">
        <v>10231</v>
      </c>
      <c r="BZ24" s="129">
        <v>380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38875</v>
      </c>
      <c r="CG24" s="129">
        <v>305626</v>
      </c>
      <c r="CH24" s="129">
        <v>0</v>
      </c>
      <c r="CI24" s="129">
        <v>313857</v>
      </c>
      <c r="CJ24" s="129">
        <v>4658</v>
      </c>
      <c r="CK24" s="129">
        <v>54855</v>
      </c>
      <c r="CL24" s="129">
        <v>211940</v>
      </c>
      <c r="CM24" s="129">
        <v>0</v>
      </c>
    </row>
    <row r="25" spans="1:91" x14ac:dyDescent="0.25">
      <c r="A25" s="190">
        <v>201612</v>
      </c>
      <c r="B25" s="190">
        <v>6520</v>
      </c>
      <c r="C25" s="191" t="s">
        <v>1136</v>
      </c>
      <c r="D25" s="191" t="s">
        <v>1113</v>
      </c>
      <c r="E25" s="129">
        <v>113631</v>
      </c>
      <c r="F25" s="129">
        <v>8118</v>
      </c>
      <c r="G25" s="129">
        <v>105514</v>
      </c>
      <c r="H25" s="129">
        <v>4715</v>
      </c>
      <c r="I25" s="129">
        <v>4024</v>
      </c>
      <c r="J25" s="129">
        <v>57764</v>
      </c>
      <c r="K25" s="129">
        <v>163969</v>
      </c>
      <c r="L25" s="129"/>
      <c r="M25" s="129">
        <v>2462</v>
      </c>
      <c r="N25" s="129">
        <v>78938</v>
      </c>
      <c r="O25" s="129">
        <v>7000</v>
      </c>
      <c r="P25" s="129">
        <v>349</v>
      </c>
      <c r="Q25" s="129">
        <v>15632</v>
      </c>
      <c r="R25" s="129">
        <v>22269</v>
      </c>
      <c r="S25" s="129">
        <v>3098</v>
      </c>
      <c r="T25" s="129">
        <v>543</v>
      </c>
      <c r="U25" s="129">
        <v>99858</v>
      </c>
      <c r="V25" s="129">
        <v>59</v>
      </c>
      <c r="W25" s="129"/>
      <c r="X25" s="129">
        <v>0.27</v>
      </c>
      <c r="Y25" s="129">
        <v>2945</v>
      </c>
      <c r="Z25" s="129">
        <v>119354</v>
      </c>
      <c r="AA25" s="129">
        <v>325071</v>
      </c>
      <c r="AB25" s="129"/>
      <c r="AC25" s="129">
        <v>2986405</v>
      </c>
      <c r="AD25" s="129">
        <v>423851</v>
      </c>
      <c r="AE25" s="129">
        <v>574442</v>
      </c>
      <c r="AF25" s="129">
        <v>53990</v>
      </c>
      <c r="AG25" s="129"/>
      <c r="AH25" s="129">
        <v>76026</v>
      </c>
      <c r="AI25" s="129"/>
      <c r="AJ25" s="129">
        <v>0</v>
      </c>
      <c r="AK25" s="129">
        <v>12318</v>
      </c>
      <c r="AL25" s="129"/>
      <c r="AM25" s="129">
        <v>0</v>
      </c>
      <c r="AN25" s="129"/>
      <c r="AO25" s="129"/>
      <c r="AP25" s="129">
        <v>360645</v>
      </c>
      <c r="AQ25" s="129"/>
      <c r="AR25" s="129"/>
      <c r="AS25" s="129">
        <v>29288</v>
      </c>
      <c r="AT25" s="129">
        <v>12318</v>
      </c>
      <c r="AU25" s="129"/>
      <c r="AV25" s="129"/>
      <c r="AW25" s="129"/>
      <c r="AX25" s="129">
        <v>2518404</v>
      </c>
      <c r="AY25" s="129"/>
      <c r="AZ25" s="129">
        <v>1</v>
      </c>
      <c r="BA25" s="129">
        <v>24848</v>
      </c>
      <c r="BB25" s="129">
        <v>21600</v>
      </c>
      <c r="BC25" s="129">
        <v>20853</v>
      </c>
      <c r="BD25" s="129">
        <v>1407</v>
      </c>
      <c r="BE25" s="129">
        <v>19302</v>
      </c>
      <c r="BF25" s="129"/>
      <c r="BG25" s="129"/>
      <c r="BH25" s="129">
        <v>17895</v>
      </c>
      <c r="BI25" s="129"/>
      <c r="BJ25" s="129">
        <v>2483903</v>
      </c>
      <c r="BK25" s="129"/>
      <c r="BL25" s="129"/>
      <c r="BM25" s="129"/>
      <c r="BN25" s="129">
        <v>2986405</v>
      </c>
      <c r="BO25" s="129">
        <v>2066</v>
      </c>
      <c r="BP25" s="129"/>
      <c r="BQ25" s="129">
        <v>71563</v>
      </c>
      <c r="BR25" s="129">
        <v>13648</v>
      </c>
      <c r="BS25" s="129"/>
      <c r="BT25" s="129"/>
      <c r="BU25" s="129"/>
      <c r="BV25" s="129"/>
      <c r="BW25" s="129"/>
      <c r="BX25" s="129">
        <v>1991</v>
      </c>
      <c r="BY25" s="129">
        <v>0</v>
      </c>
      <c r="BZ25" s="129">
        <v>2039</v>
      </c>
      <c r="CA25" s="129">
        <v>69395</v>
      </c>
      <c r="CB25" s="129">
        <v>5000</v>
      </c>
      <c r="CC25" s="129">
        <v>622</v>
      </c>
      <c r="CD25" s="129"/>
      <c r="CE25" s="129"/>
      <c r="CF25" s="129">
        <v>155806</v>
      </c>
      <c r="CG25" s="129">
        <v>1534385</v>
      </c>
      <c r="CH25" s="129"/>
      <c r="CI25" s="129">
        <v>804435</v>
      </c>
      <c r="CJ25" s="129">
        <v>63306</v>
      </c>
      <c r="CK25" s="129">
        <v>26884</v>
      </c>
      <c r="CL25" s="129">
        <v>312219</v>
      </c>
      <c r="CM25" s="129"/>
    </row>
    <row r="26" spans="1:91" x14ac:dyDescent="0.25">
      <c r="A26" s="190">
        <v>201612</v>
      </c>
      <c r="B26" s="190">
        <v>400</v>
      </c>
      <c r="C26" s="191" t="s">
        <v>1137</v>
      </c>
      <c r="D26" s="191" t="s">
        <v>1113</v>
      </c>
      <c r="E26" s="129">
        <v>563109</v>
      </c>
      <c r="F26" s="129">
        <v>122923</v>
      </c>
      <c r="G26" s="129">
        <v>440185</v>
      </c>
      <c r="H26" s="129">
        <v>3020</v>
      </c>
      <c r="I26" s="129">
        <v>61155</v>
      </c>
      <c r="J26" s="129">
        <v>364042</v>
      </c>
      <c r="K26" s="129">
        <v>746092</v>
      </c>
      <c r="L26" s="129">
        <v>0</v>
      </c>
      <c r="M26" s="129">
        <v>4904</v>
      </c>
      <c r="N26" s="129">
        <v>176487</v>
      </c>
      <c r="O26" s="129">
        <v>29493</v>
      </c>
      <c r="P26" s="129">
        <v>440</v>
      </c>
      <c r="Q26" s="129">
        <v>37559</v>
      </c>
      <c r="R26" s="129">
        <v>16908</v>
      </c>
      <c r="S26" s="129">
        <v>48753</v>
      </c>
      <c r="T26" s="129">
        <v>2929</v>
      </c>
      <c r="U26" s="129">
        <v>515660</v>
      </c>
      <c r="V26" s="129">
        <v>1626</v>
      </c>
      <c r="W26" s="129"/>
      <c r="X26" s="129">
        <v>0.6</v>
      </c>
      <c r="Y26" s="129">
        <v>16260</v>
      </c>
      <c r="Z26" s="129">
        <v>329922</v>
      </c>
      <c r="AA26" s="129">
        <v>1256786</v>
      </c>
      <c r="AB26" s="129">
        <v>0</v>
      </c>
      <c r="AC26" s="129">
        <v>16945131</v>
      </c>
      <c r="AD26" s="129">
        <v>1193111</v>
      </c>
      <c r="AE26" s="129">
        <v>3065737</v>
      </c>
      <c r="AF26" s="129">
        <v>272207</v>
      </c>
      <c r="AG26" s="129">
        <v>0</v>
      </c>
      <c r="AH26" s="129">
        <v>1206822</v>
      </c>
      <c r="AI26" s="129">
        <v>22595</v>
      </c>
      <c r="AJ26" s="129">
        <v>22595</v>
      </c>
      <c r="AK26" s="129">
        <v>5548</v>
      </c>
      <c r="AL26" s="129">
        <v>0</v>
      </c>
      <c r="AM26" s="129">
        <v>38772</v>
      </c>
      <c r="AN26" s="129">
        <v>0</v>
      </c>
      <c r="AO26" s="129"/>
      <c r="AP26" s="129">
        <v>877791</v>
      </c>
      <c r="AQ26" s="129">
        <v>40397</v>
      </c>
      <c r="AR26" s="129">
        <v>0</v>
      </c>
      <c r="AS26" s="129">
        <v>0</v>
      </c>
      <c r="AT26" s="129">
        <v>5548</v>
      </c>
      <c r="AU26" s="129">
        <v>0</v>
      </c>
      <c r="AV26" s="129">
        <v>0</v>
      </c>
      <c r="AW26" s="129">
        <v>-1625</v>
      </c>
      <c r="AX26" s="129">
        <v>15636313</v>
      </c>
      <c r="AY26" s="129"/>
      <c r="AZ26" s="129">
        <v>752</v>
      </c>
      <c r="BA26" s="129">
        <v>100000</v>
      </c>
      <c r="BB26" s="129">
        <v>271000</v>
      </c>
      <c r="BC26" s="129">
        <v>456593</v>
      </c>
      <c r="BD26" s="129">
        <v>0</v>
      </c>
      <c r="BE26" s="129">
        <v>15707</v>
      </c>
      <c r="BF26" s="129">
        <v>9440</v>
      </c>
      <c r="BG26" s="129">
        <v>6210</v>
      </c>
      <c r="BH26" s="129">
        <v>56</v>
      </c>
      <c r="BI26" s="129">
        <v>0</v>
      </c>
      <c r="BJ26" s="129">
        <v>15144536</v>
      </c>
      <c r="BK26" s="129">
        <v>0</v>
      </c>
      <c r="BL26" s="129">
        <v>0</v>
      </c>
      <c r="BM26" s="129">
        <v>0</v>
      </c>
      <c r="BN26" s="129">
        <v>16945131</v>
      </c>
      <c r="BO26" s="129">
        <v>28898</v>
      </c>
      <c r="BP26" s="129">
        <v>0</v>
      </c>
      <c r="BQ26" s="129">
        <v>180846</v>
      </c>
      <c r="BR26" s="129">
        <v>34432</v>
      </c>
      <c r="BS26" s="129">
        <v>0</v>
      </c>
      <c r="BT26" s="129">
        <v>0</v>
      </c>
      <c r="BU26" s="129">
        <v>0</v>
      </c>
      <c r="BV26" s="129">
        <v>0</v>
      </c>
      <c r="BW26" s="129">
        <v>129943</v>
      </c>
      <c r="BX26" s="129">
        <v>23318</v>
      </c>
      <c r="BY26" s="129">
        <v>129943</v>
      </c>
      <c r="BZ26" s="129">
        <v>7747</v>
      </c>
      <c r="CA26" s="129">
        <v>13271</v>
      </c>
      <c r="CB26" s="129">
        <v>54638</v>
      </c>
      <c r="CC26" s="129">
        <v>0</v>
      </c>
      <c r="CD26" s="129">
        <v>0</v>
      </c>
      <c r="CE26" s="129">
        <v>0</v>
      </c>
      <c r="CF26" s="129">
        <v>116031</v>
      </c>
      <c r="CG26" s="129">
        <v>11553390</v>
      </c>
      <c r="CH26" s="129">
        <v>0</v>
      </c>
      <c r="CI26" s="129">
        <v>1735983</v>
      </c>
      <c r="CJ26" s="129">
        <v>138928</v>
      </c>
      <c r="CK26" s="129">
        <v>298499</v>
      </c>
      <c r="CL26" s="129">
        <v>2802566</v>
      </c>
      <c r="CM26" s="129">
        <v>0</v>
      </c>
    </row>
    <row r="27" spans="1:91" x14ac:dyDescent="0.25">
      <c r="A27" s="190">
        <v>201612</v>
      </c>
      <c r="B27" s="190">
        <v>6771</v>
      </c>
      <c r="C27" s="191" t="s">
        <v>1138</v>
      </c>
      <c r="D27" s="191" t="s">
        <v>1113</v>
      </c>
      <c r="E27" s="129">
        <v>100975</v>
      </c>
      <c r="F27" s="129">
        <v>43718</v>
      </c>
      <c r="G27" s="129">
        <v>57257</v>
      </c>
      <c r="H27" s="129">
        <v>1686</v>
      </c>
      <c r="I27" s="129">
        <v>10416</v>
      </c>
      <c r="J27" s="129">
        <v>118416</v>
      </c>
      <c r="K27" s="129">
        <v>166943</v>
      </c>
      <c r="L27" s="129"/>
      <c r="M27" s="129"/>
      <c r="N27" s="129">
        <v>52256</v>
      </c>
      <c r="O27" s="129">
        <v>-774</v>
      </c>
      <c r="P27" s="129">
        <v>5024</v>
      </c>
      <c r="Q27" s="129">
        <v>11734</v>
      </c>
      <c r="R27" s="129">
        <v>20442</v>
      </c>
      <c r="S27" s="129"/>
      <c r="T27" s="129">
        <v>63</v>
      </c>
      <c r="U27" s="129">
        <v>130942</v>
      </c>
      <c r="V27" s="129"/>
      <c r="W27" s="129"/>
      <c r="X27" s="129"/>
      <c r="Y27" s="129"/>
      <c r="Z27" s="129">
        <v>491545</v>
      </c>
      <c r="AA27" s="129">
        <v>192620</v>
      </c>
      <c r="AB27" s="129"/>
      <c r="AC27" s="129">
        <v>6857036</v>
      </c>
      <c r="AD27" s="129">
        <v>309931</v>
      </c>
      <c r="AE27" s="129">
        <v>707029</v>
      </c>
      <c r="AF27" s="129">
        <v>22864</v>
      </c>
      <c r="AG27" s="129"/>
      <c r="AH27" s="129"/>
      <c r="AI27" s="129">
        <v>47994</v>
      </c>
      <c r="AJ27" s="129">
        <v>47994</v>
      </c>
      <c r="AK27" s="129">
        <v>0</v>
      </c>
      <c r="AL27" s="129"/>
      <c r="AM27" s="129">
        <v>0</v>
      </c>
      <c r="AN27" s="129"/>
      <c r="AO27" s="129"/>
      <c r="AP27" s="129">
        <v>155831</v>
      </c>
      <c r="AQ27" s="129"/>
      <c r="AR27" s="129"/>
      <c r="AS27" s="129"/>
      <c r="AT27" s="129"/>
      <c r="AU27" s="129"/>
      <c r="AV27" s="129"/>
      <c r="AW27" s="129"/>
      <c r="AX27" s="129">
        <v>6294307</v>
      </c>
      <c r="AY27" s="129"/>
      <c r="AZ27" s="129">
        <v>29</v>
      </c>
      <c r="BA27" s="129">
        <v>250000</v>
      </c>
      <c r="BB27" s="129">
        <v>154100</v>
      </c>
      <c r="BC27" s="129">
        <v>59415</v>
      </c>
      <c r="BD27" s="129"/>
      <c r="BE27" s="129">
        <v>2798</v>
      </c>
      <c r="BF27" s="129"/>
      <c r="BG27" s="129">
        <v>1230</v>
      </c>
      <c r="BH27" s="129">
        <v>1568</v>
      </c>
      <c r="BI27" s="129"/>
      <c r="BJ27" s="129">
        <v>5195425</v>
      </c>
      <c r="BK27" s="129"/>
      <c r="BL27" s="129"/>
      <c r="BM27" s="129"/>
      <c r="BN27" s="129">
        <v>6857036</v>
      </c>
      <c r="BO27" s="129">
        <v>2518</v>
      </c>
      <c r="BP27" s="129"/>
      <c r="BQ27" s="129">
        <v>77126</v>
      </c>
      <c r="BR27" s="129">
        <v>42202</v>
      </c>
      <c r="BS27" s="129">
        <v>997236</v>
      </c>
      <c r="BT27" s="129">
        <v>997236</v>
      </c>
      <c r="BU27" s="129"/>
      <c r="BV27" s="129"/>
      <c r="BW27" s="129"/>
      <c r="BX27" s="129"/>
      <c r="BY27" s="129">
        <v>0</v>
      </c>
      <c r="BZ27" s="129">
        <v>13664</v>
      </c>
      <c r="CA27" s="129"/>
      <c r="CB27" s="129"/>
      <c r="CC27" s="129"/>
      <c r="CD27" s="129"/>
      <c r="CE27" s="129"/>
      <c r="CF27" s="129">
        <v>43183</v>
      </c>
      <c r="CG27" s="129">
        <v>3134638</v>
      </c>
      <c r="CH27" s="129"/>
      <c r="CI27" s="129">
        <v>1904821</v>
      </c>
      <c r="CJ27" s="129">
        <v>40522</v>
      </c>
      <c r="CK27" s="129">
        <v>124760</v>
      </c>
      <c r="CL27" s="129">
        <v>559089</v>
      </c>
      <c r="CM27" s="129"/>
    </row>
    <row r="28" spans="1:91" x14ac:dyDescent="0.25">
      <c r="A28" s="190">
        <v>201612</v>
      </c>
      <c r="B28" s="190">
        <v>13460</v>
      </c>
      <c r="C28" s="191" t="s">
        <v>1139</v>
      </c>
      <c r="D28" s="191" t="s">
        <v>1113</v>
      </c>
      <c r="E28" s="129">
        <v>98051</v>
      </c>
      <c r="F28" s="129">
        <v>7325</v>
      </c>
      <c r="G28" s="129">
        <v>90726</v>
      </c>
      <c r="H28" s="129">
        <v>94</v>
      </c>
      <c r="I28" s="129">
        <v>2416</v>
      </c>
      <c r="J28" s="129">
        <v>41117</v>
      </c>
      <c r="K28" s="129">
        <v>129520</v>
      </c>
      <c r="L28" s="129"/>
      <c r="M28" s="129">
        <v>5</v>
      </c>
      <c r="N28" s="129">
        <v>23961</v>
      </c>
      <c r="O28" s="129">
        <v>17007</v>
      </c>
      <c r="P28" s="129">
        <v>4297</v>
      </c>
      <c r="Q28" s="129">
        <v>3733</v>
      </c>
      <c r="R28" s="129">
        <v>9694</v>
      </c>
      <c r="S28" s="129">
        <v>1796</v>
      </c>
      <c r="T28" s="129">
        <v>428</v>
      </c>
      <c r="U28" s="129">
        <v>92587</v>
      </c>
      <c r="V28" s="129"/>
      <c r="W28" s="129"/>
      <c r="X28" s="129"/>
      <c r="Y28" s="129"/>
      <c r="Z28" s="129">
        <v>305554</v>
      </c>
      <c r="AA28" s="129">
        <v>301878</v>
      </c>
      <c r="AB28" s="129"/>
      <c r="AC28" s="129">
        <v>3146194</v>
      </c>
      <c r="AD28" s="129">
        <v>316948</v>
      </c>
      <c r="AE28" s="129">
        <v>685369</v>
      </c>
      <c r="AF28" s="129">
        <v>77937</v>
      </c>
      <c r="AG28" s="129"/>
      <c r="AH28" s="129">
        <v>0</v>
      </c>
      <c r="AI28" s="129"/>
      <c r="AJ28" s="129"/>
      <c r="AK28" s="129">
        <v>4708</v>
      </c>
      <c r="AL28" s="129"/>
      <c r="AM28" s="129">
        <v>859</v>
      </c>
      <c r="AN28" s="129"/>
      <c r="AO28" s="129"/>
      <c r="AP28" s="129">
        <v>72917</v>
      </c>
      <c r="AQ28" s="129">
        <v>859</v>
      </c>
      <c r="AR28" s="129"/>
      <c r="AS28" s="129">
        <v>82100</v>
      </c>
      <c r="AT28" s="129"/>
      <c r="AU28" s="129"/>
      <c r="AV28" s="129">
        <v>4708</v>
      </c>
      <c r="AW28" s="129"/>
      <c r="AX28" s="129">
        <v>2785634</v>
      </c>
      <c r="AY28" s="129"/>
      <c r="AZ28" s="129">
        <v>1</v>
      </c>
      <c r="BA28" s="129">
        <v>41604</v>
      </c>
      <c r="BB28" s="129">
        <v>156364</v>
      </c>
      <c r="BC28" s="129">
        <v>22812</v>
      </c>
      <c r="BD28" s="129">
        <v>300</v>
      </c>
      <c r="BE28" s="129">
        <v>2008</v>
      </c>
      <c r="BF28" s="129">
        <v>292</v>
      </c>
      <c r="BG28" s="129"/>
      <c r="BH28" s="129">
        <v>1416</v>
      </c>
      <c r="BI28" s="129"/>
      <c r="BJ28" s="129">
        <v>2675996</v>
      </c>
      <c r="BK28" s="129">
        <v>389</v>
      </c>
      <c r="BL28" s="129"/>
      <c r="BM28" s="129"/>
      <c r="BN28" s="129">
        <v>3146194</v>
      </c>
      <c r="BO28" s="129">
        <v>3106</v>
      </c>
      <c r="BP28" s="129"/>
      <c r="BQ28" s="129">
        <v>47114</v>
      </c>
      <c r="BR28" s="129">
        <v>86436</v>
      </c>
      <c r="BS28" s="129"/>
      <c r="BT28" s="129"/>
      <c r="BU28" s="129">
        <v>648</v>
      </c>
      <c r="BV28" s="129">
        <v>3800</v>
      </c>
      <c r="BW28" s="129">
        <v>13336</v>
      </c>
      <c r="BX28" s="129">
        <v>3148</v>
      </c>
      <c r="BY28" s="129">
        <v>17136</v>
      </c>
      <c r="BZ28" s="129">
        <v>0</v>
      </c>
      <c r="CA28" s="129"/>
      <c r="CB28" s="129"/>
      <c r="CC28" s="129">
        <v>2631</v>
      </c>
      <c r="CD28" s="129">
        <v>4400</v>
      </c>
      <c r="CE28" s="129">
        <v>49918</v>
      </c>
      <c r="CF28" s="129">
        <v>50470</v>
      </c>
      <c r="CG28" s="129">
        <v>1676023</v>
      </c>
      <c r="CH28" s="129"/>
      <c r="CI28" s="129">
        <v>747770</v>
      </c>
      <c r="CJ28" s="129">
        <v>20228</v>
      </c>
      <c r="CK28" s="129">
        <v>45244</v>
      </c>
      <c r="CL28" s="129">
        <v>498586</v>
      </c>
      <c r="CM28" s="129"/>
    </row>
    <row r="29" spans="1:91" x14ac:dyDescent="0.25">
      <c r="A29" s="190">
        <v>201612</v>
      </c>
      <c r="B29" s="190">
        <v>755</v>
      </c>
      <c r="C29" s="191" t="s">
        <v>1140</v>
      </c>
      <c r="D29" s="191" t="s">
        <v>1113</v>
      </c>
      <c r="E29" s="129">
        <v>283202</v>
      </c>
      <c r="F29" s="129">
        <v>22712</v>
      </c>
      <c r="G29" s="129">
        <v>260490</v>
      </c>
      <c r="H29" s="129">
        <v>6195</v>
      </c>
      <c r="I29" s="129">
        <v>11126</v>
      </c>
      <c r="J29" s="129">
        <v>186461</v>
      </c>
      <c r="K29" s="129">
        <v>442020</v>
      </c>
      <c r="L29" s="129">
        <v>0</v>
      </c>
      <c r="M29" s="129">
        <v>25801</v>
      </c>
      <c r="N29" s="129">
        <v>109054</v>
      </c>
      <c r="O29" s="129">
        <v>32327</v>
      </c>
      <c r="P29" s="129">
        <v>507</v>
      </c>
      <c r="Q29" s="129">
        <v>18380</v>
      </c>
      <c r="R29" s="129">
        <v>-3456</v>
      </c>
      <c r="S29" s="129">
        <v>7507</v>
      </c>
      <c r="T29" s="129">
        <v>2848</v>
      </c>
      <c r="U29" s="129">
        <v>317818</v>
      </c>
      <c r="V29" s="129">
        <v>0</v>
      </c>
      <c r="W29" s="129"/>
      <c r="X29" s="129">
        <v>0</v>
      </c>
      <c r="Y29" s="129">
        <v>0</v>
      </c>
      <c r="Z29" s="129">
        <v>845815</v>
      </c>
      <c r="AA29" s="129">
        <v>942937</v>
      </c>
      <c r="AB29" s="129">
        <v>0</v>
      </c>
      <c r="AC29" s="129">
        <v>8745709</v>
      </c>
      <c r="AD29" s="129">
        <v>1012412</v>
      </c>
      <c r="AE29" s="129">
        <v>2165615</v>
      </c>
      <c r="AF29" s="129">
        <v>320258</v>
      </c>
      <c r="AG29" s="129">
        <v>0</v>
      </c>
      <c r="AH29" s="129">
        <v>56604</v>
      </c>
      <c r="AI29" s="129">
        <v>181100</v>
      </c>
      <c r="AJ29" s="129">
        <v>181100</v>
      </c>
      <c r="AK29" s="129">
        <v>0</v>
      </c>
      <c r="AL29" s="129">
        <v>0</v>
      </c>
      <c r="AM29" s="129">
        <v>1026</v>
      </c>
      <c r="AN29" s="129">
        <v>0</v>
      </c>
      <c r="AO29" s="129"/>
      <c r="AP29" s="129">
        <v>491908</v>
      </c>
      <c r="AQ29" s="129">
        <v>1195</v>
      </c>
      <c r="AR29" s="129">
        <v>-168</v>
      </c>
      <c r="AS29" s="129">
        <v>0</v>
      </c>
      <c r="AT29" s="129">
        <v>0</v>
      </c>
      <c r="AU29" s="129">
        <v>0</v>
      </c>
      <c r="AV29" s="129">
        <v>0</v>
      </c>
      <c r="AW29" s="129">
        <v>0</v>
      </c>
      <c r="AX29" s="129">
        <v>7679321</v>
      </c>
      <c r="AY29" s="129"/>
      <c r="AZ29" s="129">
        <v>861</v>
      </c>
      <c r="BA29" s="129">
        <v>49760</v>
      </c>
      <c r="BB29" s="129">
        <v>519478</v>
      </c>
      <c r="BC29" s="129">
        <v>224065</v>
      </c>
      <c r="BD29" s="129">
        <v>0</v>
      </c>
      <c r="BE29" s="129">
        <v>4215</v>
      </c>
      <c r="BF29" s="129">
        <v>0</v>
      </c>
      <c r="BG29" s="129">
        <v>0</v>
      </c>
      <c r="BH29" s="129">
        <v>4215</v>
      </c>
      <c r="BI29" s="129">
        <v>0</v>
      </c>
      <c r="BJ29" s="129">
        <v>6826139</v>
      </c>
      <c r="BK29" s="129">
        <v>5304</v>
      </c>
      <c r="BL29" s="129">
        <v>0</v>
      </c>
      <c r="BM29" s="129">
        <v>0</v>
      </c>
      <c r="BN29" s="129">
        <v>8745709</v>
      </c>
      <c r="BO29" s="129">
        <v>34289</v>
      </c>
      <c r="BP29" s="129">
        <v>0</v>
      </c>
      <c r="BQ29" s="129">
        <v>100972</v>
      </c>
      <c r="BR29" s="129">
        <v>12069</v>
      </c>
      <c r="BS29" s="129">
        <v>610882</v>
      </c>
      <c r="BT29" s="129">
        <v>610882</v>
      </c>
      <c r="BU29" s="129">
        <v>59687</v>
      </c>
      <c r="BV29" s="129">
        <v>23185</v>
      </c>
      <c r="BW29" s="129">
        <v>1780</v>
      </c>
      <c r="BX29" s="129">
        <v>26958</v>
      </c>
      <c r="BY29" s="129">
        <v>24964</v>
      </c>
      <c r="BZ29" s="129">
        <v>0</v>
      </c>
      <c r="CA29" s="129">
        <v>291855</v>
      </c>
      <c r="CB29" s="129">
        <v>0</v>
      </c>
      <c r="CC29" s="129">
        <v>2710</v>
      </c>
      <c r="CD29" s="129">
        <v>0</v>
      </c>
      <c r="CE29" s="129">
        <v>0</v>
      </c>
      <c r="CF29" s="129">
        <v>200651</v>
      </c>
      <c r="CG29" s="129">
        <v>4744710</v>
      </c>
      <c r="CH29" s="129">
        <v>2745</v>
      </c>
      <c r="CI29" s="129">
        <v>1901522</v>
      </c>
      <c r="CJ29" s="129">
        <v>90674</v>
      </c>
      <c r="CK29" s="129">
        <v>140573</v>
      </c>
      <c r="CL29" s="129">
        <v>603193</v>
      </c>
      <c r="CM29" s="129">
        <v>0</v>
      </c>
    </row>
    <row r="30" spans="1:91" x14ac:dyDescent="0.25">
      <c r="A30" s="190">
        <v>201612</v>
      </c>
      <c r="B30" s="190">
        <v>6140</v>
      </c>
      <c r="C30" s="191" t="s">
        <v>1141</v>
      </c>
      <c r="D30" s="191" t="s">
        <v>1113</v>
      </c>
      <c r="E30" s="129">
        <v>88130</v>
      </c>
      <c r="F30" s="129">
        <v>2931</v>
      </c>
      <c r="G30" s="129">
        <v>85199</v>
      </c>
      <c r="H30" s="129">
        <v>1943</v>
      </c>
      <c r="I30" s="129">
        <v>7584</v>
      </c>
      <c r="J30" s="129">
        <v>59581</v>
      </c>
      <c r="K30" s="129">
        <v>139138</v>
      </c>
      <c r="L30" s="129"/>
      <c r="M30" s="129"/>
      <c r="N30" s="129">
        <v>31169</v>
      </c>
      <c r="O30" s="129">
        <v>10476</v>
      </c>
      <c r="P30" s="129">
        <v>441</v>
      </c>
      <c r="Q30" s="129">
        <v>8630</v>
      </c>
      <c r="R30" s="129">
        <v>6998</v>
      </c>
      <c r="S30" s="129">
        <v>7710</v>
      </c>
      <c r="T30" s="129">
        <v>266</v>
      </c>
      <c r="U30" s="129">
        <v>96606</v>
      </c>
      <c r="V30" s="129">
        <v>455</v>
      </c>
      <c r="W30" s="129"/>
      <c r="X30" s="129">
        <v>1.9</v>
      </c>
      <c r="Y30" s="129">
        <v>22751</v>
      </c>
      <c r="Z30" s="129">
        <v>191735</v>
      </c>
      <c r="AA30" s="129">
        <v>406258</v>
      </c>
      <c r="AB30" s="129"/>
      <c r="AC30" s="129">
        <v>2509008</v>
      </c>
      <c r="AD30" s="129">
        <v>326618</v>
      </c>
      <c r="AE30" s="129">
        <v>750735</v>
      </c>
      <c r="AF30" s="129">
        <v>111527</v>
      </c>
      <c r="AG30" s="129"/>
      <c r="AH30" s="129">
        <v>41215</v>
      </c>
      <c r="AI30" s="129">
        <v>4282</v>
      </c>
      <c r="AJ30" s="129">
        <v>4282</v>
      </c>
      <c r="AK30" s="129">
        <v>34475</v>
      </c>
      <c r="AL30" s="129">
        <v>0</v>
      </c>
      <c r="AM30" s="129">
        <v>0</v>
      </c>
      <c r="AN30" s="129"/>
      <c r="AO30" s="129"/>
      <c r="AP30" s="129">
        <v>268143</v>
      </c>
      <c r="AQ30" s="129"/>
      <c r="AR30" s="129"/>
      <c r="AS30" s="129"/>
      <c r="AT30" s="129"/>
      <c r="AU30" s="129"/>
      <c r="AV30" s="129">
        <v>34475</v>
      </c>
      <c r="AW30" s="129"/>
      <c r="AX30" s="129">
        <v>2131343</v>
      </c>
      <c r="AY30" s="129"/>
      <c r="AZ30" s="129">
        <v>1</v>
      </c>
      <c r="BA30" s="129">
        <v>34624</v>
      </c>
      <c r="BB30" s="129">
        <v>24000</v>
      </c>
      <c r="BC30" s="129">
        <v>35393</v>
      </c>
      <c r="BD30" s="129">
        <v>3467</v>
      </c>
      <c r="BE30" s="129">
        <v>16422</v>
      </c>
      <c r="BF30" s="129">
        <v>5554</v>
      </c>
      <c r="BG30" s="129"/>
      <c r="BH30" s="129">
        <v>7401</v>
      </c>
      <c r="BI30" s="129"/>
      <c r="BJ30" s="129">
        <v>2041695</v>
      </c>
      <c r="BK30" s="129"/>
      <c r="BL30" s="129"/>
      <c r="BM30" s="129"/>
      <c r="BN30" s="129">
        <v>2509008</v>
      </c>
      <c r="BO30" s="129">
        <v>2113</v>
      </c>
      <c r="BP30" s="129"/>
      <c r="BQ30" s="129">
        <v>66077</v>
      </c>
      <c r="BR30" s="129">
        <v>54253</v>
      </c>
      <c r="BS30" s="129"/>
      <c r="BT30" s="129"/>
      <c r="BU30" s="129"/>
      <c r="BV30" s="129">
        <v>9890</v>
      </c>
      <c r="BW30" s="129">
        <v>13856</v>
      </c>
      <c r="BX30" s="129">
        <v>5222</v>
      </c>
      <c r="BY30" s="129">
        <v>23745</v>
      </c>
      <c r="BZ30" s="129">
        <v>351</v>
      </c>
      <c r="CA30" s="129"/>
      <c r="CB30" s="129">
        <v>1180</v>
      </c>
      <c r="CC30" s="129">
        <v>644</v>
      </c>
      <c r="CD30" s="129"/>
      <c r="CE30" s="129">
        <v>9606</v>
      </c>
      <c r="CF30" s="129">
        <v>89061</v>
      </c>
      <c r="CG30" s="129">
        <v>1338220</v>
      </c>
      <c r="CH30" s="129"/>
      <c r="CI30" s="129">
        <v>788715</v>
      </c>
      <c r="CJ30" s="129">
        <v>22540</v>
      </c>
      <c r="CK30" s="129">
        <v>67438</v>
      </c>
      <c r="CL30" s="129">
        <v>116634</v>
      </c>
      <c r="CM30" s="129"/>
    </row>
    <row r="31" spans="1:91" x14ac:dyDescent="0.25">
      <c r="A31" s="190">
        <v>201612</v>
      </c>
      <c r="B31" s="190">
        <v>2222</v>
      </c>
      <c r="C31" s="191" t="s">
        <v>1142</v>
      </c>
      <c r="D31" s="191" t="s">
        <v>1113</v>
      </c>
      <c r="E31" s="129">
        <v>6782922</v>
      </c>
      <c r="F31" s="129">
        <v>995061</v>
      </c>
      <c r="G31" s="129">
        <v>5787861</v>
      </c>
      <c r="H31" s="129">
        <v>11156</v>
      </c>
      <c r="I31" s="129">
        <v>794976</v>
      </c>
      <c r="J31" s="129">
        <v>6481221</v>
      </c>
      <c r="K31" s="129">
        <v>11485262</v>
      </c>
      <c r="L31" s="129">
        <v>0</v>
      </c>
      <c r="M31" s="129">
        <v>1921721</v>
      </c>
      <c r="N31" s="129">
        <v>4849881</v>
      </c>
      <c r="O31" s="129">
        <v>282186</v>
      </c>
      <c r="P31" s="129">
        <v>0</v>
      </c>
      <c r="Q31" s="129">
        <v>508465</v>
      </c>
      <c r="R31" s="129">
        <v>812441</v>
      </c>
      <c r="S31" s="129">
        <v>221037</v>
      </c>
      <c r="T31" s="129">
        <v>712670</v>
      </c>
      <c r="U31" s="129">
        <v>9578990</v>
      </c>
      <c r="V31" s="129"/>
      <c r="W31" s="129"/>
      <c r="X31" s="129"/>
      <c r="Y31" s="129"/>
      <c r="Z31" s="129">
        <v>36762793</v>
      </c>
      <c r="AA31" s="129">
        <v>110765893</v>
      </c>
      <c r="AB31" s="129">
        <v>45279062</v>
      </c>
      <c r="AC31" s="129">
        <v>478815108</v>
      </c>
      <c r="AD31" s="129">
        <v>48713473</v>
      </c>
      <c r="AE31" s="129">
        <v>148659172</v>
      </c>
      <c r="AF31" s="129">
        <v>0</v>
      </c>
      <c r="AG31" s="129"/>
      <c r="AH31" s="129">
        <v>1130486</v>
      </c>
      <c r="AI31" s="129"/>
      <c r="AJ31" s="129">
        <v>45279062</v>
      </c>
      <c r="AK31" s="129">
        <v>14759000</v>
      </c>
      <c r="AL31" s="129">
        <v>0</v>
      </c>
      <c r="AM31" s="129">
        <v>-26</v>
      </c>
      <c r="AN31" s="129">
        <v>0</v>
      </c>
      <c r="AO31" s="129">
        <v>0</v>
      </c>
      <c r="AP31" s="129">
        <v>28954499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14759000</v>
      </c>
      <c r="AW31" s="129">
        <v>-26</v>
      </c>
      <c r="AX31" s="129">
        <v>419679116</v>
      </c>
      <c r="AY31" s="129">
        <v>0</v>
      </c>
      <c r="AZ31" s="129">
        <v>51544</v>
      </c>
      <c r="BA31" s="129">
        <v>8549560</v>
      </c>
      <c r="BB31" s="129">
        <v>5000000</v>
      </c>
      <c r="BC31" s="129">
        <v>26016130</v>
      </c>
      <c r="BD31" s="129">
        <v>384078</v>
      </c>
      <c r="BE31" s="129">
        <v>1872959</v>
      </c>
      <c r="BF31" s="129">
        <v>26458</v>
      </c>
      <c r="BG31" s="129">
        <v>212488</v>
      </c>
      <c r="BH31" s="129">
        <v>1249935</v>
      </c>
      <c r="BI31" s="129">
        <v>0</v>
      </c>
      <c r="BJ31" s="129">
        <v>285158092</v>
      </c>
      <c r="BK31" s="129">
        <v>0</v>
      </c>
      <c r="BL31" s="129">
        <v>30189288</v>
      </c>
      <c r="BM31" s="129">
        <v>0</v>
      </c>
      <c r="BN31" s="129">
        <v>478815108</v>
      </c>
      <c r="BO31" s="129">
        <v>804238</v>
      </c>
      <c r="BP31" s="129">
        <v>0</v>
      </c>
      <c r="BQ31" s="129">
        <v>7701681</v>
      </c>
      <c r="BR31" s="129">
        <v>45996687</v>
      </c>
      <c r="BS31" s="129">
        <v>32267375</v>
      </c>
      <c r="BT31" s="129">
        <v>30798525</v>
      </c>
      <c r="BU31" s="129">
        <v>110192</v>
      </c>
      <c r="BV31" s="129">
        <v>0</v>
      </c>
      <c r="BW31" s="129">
        <v>2268</v>
      </c>
      <c r="BX31" s="129">
        <v>549495</v>
      </c>
      <c r="BY31" s="129">
        <v>2268</v>
      </c>
      <c r="BZ31" s="129">
        <v>243791</v>
      </c>
      <c r="CA31" s="129">
        <v>32250959</v>
      </c>
      <c r="CB31" s="129">
        <v>1683112</v>
      </c>
      <c r="CC31" s="129">
        <v>0</v>
      </c>
      <c r="CD31" s="129">
        <v>18463</v>
      </c>
      <c r="CE31" s="129">
        <v>0</v>
      </c>
      <c r="CF31" s="129">
        <v>4114961</v>
      </c>
      <c r="CG31" s="129">
        <v>203871175</v>
      </c>
      <c r="CH31" s="129">
        <v>0</v>
      </c>
      <c r="CI31" s="129">
        <v>106330872</v>
      </c>
      <c r="CJ31" s="129">
        <v>4341416</v>
      </c>
      <c r="CK31" s="129">
        <v>9772564</v>
      </c>
      <c r="CL31" s="129">
        <v>80562812</v>
      </c>
      <c r="CM31" s="129">
        <v>0</v>
      </c>
    </row>
    <row r="32" spans="1:91" x14ac:dyDescent="0.25">
      <c r="A32" s="190">
        <v>201612</v>
      </c>
      <c r="B32" s="190">
        <v>6860</v>
      </c>
      <c r="C32" s="191" t="s">
        <v>1143</v>
      </c>
      <c r="D32" s="191" t="s">
        <v>1113</v>
      </c>
      <c r="E32" s="129">
        <v>100647</v>
      </c>
      <c r="F32" s="129">
        <v>14448</v>
      </c>
      <c r="G32" s="129">
        <v>86199</v>
      </c>
      <c r="H32" s="129">
        <v>2756</v>
      </c>
      <c r="I32" s="129">
        <v>1431</v>
      </c>
      <c r="J32" s="129">
        <v>63907</v>
      </c>
      <c r="K32" s="129">
        <v>151431</v>
      </c>
      <c r="L32" s="129"/>
      <c r="M32" s="129">
        <v>5655</v>
      </c>
      <c r="N32" s="129">
        <v>43656</v>
      </c>
      <c r="O32" s="129">
        <v>11564</v>
      </c>
      <c r="P32" s="129">
        <v>78</v>
      </c>
      <c r="Q32" s="129">
        <v>8076</v>
      </c>
      <c r="R32" s="129">
        <v>12095</v>
      </c>
      <c r="S32" s="129">
        <v>4084</v>
      </c>
      <c r="T32" s="129"/>
      <c r="U32" s="129">
        <v>109799</v>
      </c>
      <c r="V32" s="129">
        <v>143</v>
      </c>
      <c r="W32" s="129"/>
      <c r="X32" s="129">
        <v>0.4</v>
      </c>
      <c r="Y32" s="129">
        <v>1428</v>
      </c>
      <c r="Z32" s="129">
        <v>402252</v>
      </c>
      <c r="AA32" s="129">
        <v>345063</v>
      </c>
      <c r="AB32" s="129"/>
      <c r="AC32" s="129">
        <v>2738515</v>
      </c>
      <c r="AD32" s="129">
        <v>341658</v>
      </c>
      <c r="AE32" s="129">
        <v>804707</v>
      </c>
      <c r="AF32" s="129">
        <v>57392</v>
      </c>
      <c r="AG32" s="129"/>
      <c r="AH32" s="129"/>
      <c r="AI32" s="129"/>
      <c r="AJ32" s="129"/>
      <c r="AK32" s="129">
        <v>15026</v>
      </c>
      <c r="AL32" s="129">
        <v>-3539</v>
      </c>
      <c r="AM32" s="129">
        <v>-3539</v>
      </c>
      <c r="AN32" s="129"/>
      <c r="AO32" s="129"/>
      <c r="AP32" s="129">
        <v>297171</v>
      </c>
      <c r="AQ32" s="129"/>
      <c r="AR32" s="129"/>
      <c r="AS32" s="129"/>
      <c r="AT32" s="129">
        <v>15026</v>
      </c>
      <c r="AU32" s="129"/>
      <c r="AV32" s="129"/>
      <c r="AW32" s="129"/>
      <c r="AX32" s="129">
        <v>2310941</v>
      </c>
      <c r="AY32" s="129"/>
      <c r="AZ32" s="129">
        <v>371</v>
      </c>
      <c r="BA32" s="129">
        <v>69695</v>
      </c>
      <c r="BB32" s="129">
        <v>33000</v>
      </c>
      <c r="BC32" s="129">
        <v>23591</v>
      </c>
      <c r="BD32" s="129"/>
      <c r="BE32" s="129">
        <v>16221</v>
      </c>
      <c r="BF32" s="129">
        <v>7402</v>
      </c>
      <c r="BG32" s="129"/>
      <c r="BH32" s="129">
        <v>8819</v>
      </c>
      <c r="BI32" s="129"/>
      <c r="BJ32" s="129">
        <v>2226600</v>
      </c>
      <c r="BK32" s="129"/>
      <c r="BL32" s="129"/>
      <c r="BM32" s="129"/>
      <c r="BN32" s="129">
        <v>2738515</v>
      </c>
      <c r="BO32" s="129">
        <v>2549</v>
      </c>
      <c r="BP32" s="129"/>
      <c r="BQ32" s="129">
        <v>19630</v>
      </c>
      <c r="BR32" s="129">
        <v>60379</v>
      </c>
      <c r="BS32" s="129"/>
      <c r="BT32" s="129"/>
      <c r="BU32" s="129">
        <v>307</v>
      </c>
      <c r="BV32" s="129"/>
      <c r="BW32" s="129">
        <v>23073</v>
      </c>
      <c r="BX32" s="129">
        <v>4384</v>
      </c>
      <c r="BY32" s="129">
        <v>23073</v>
      </c>
      <c r="BZ32" s="129">
        <v>4229</v>
      </c>
      <c r="CA32" s="129">
        <v>25326</v>
      </c>
      <c r="CB32" s="129"/>
      <c r="CC32" s="129">
        <v>3280</v>
      </c>
      <c r="CD32" s="129"/>
      <c r="CE32" s="129"/>
      <c r="CF32" s="129">
        <v>97653</v>
      </c>
      <c r="CG32" s="129">
        <v>1562602</v>
      </c>
      <c r="CH32" s="129"/>
      <c r="CI32" s="129">
        <v>544453</v>
      </c>
      <c r="CJ32" s="129">
        <v>35580</v>
      </c>
      <c r="CK32" s="129">
        <v>71975</v>
      </c>
      <c r="CL32" s="129">
        <v>379054</v>
      </c>
      <c r="CM32" s="129"/>
    </row>
    <row r="33" spans="1:91" x14ac:dyDescent="0.25">
      <c r="A33" s="190">
        <v>201612</v>
      </c>
      <c r="B33" s="190">
        <v>8099</v>
      </c>
      <c r="C33" s="191" t="s">
        <v>1144</v>
      </c>
      <c r="D33" s="191" t="s">
        <v>1113</v>
      </c>
      <c r="E33" s="129">
        <v>606688</v>
      </c>
      <c r="F33" s="129">
        <v>47410</v>
      </c>
      <c r="G33" s="129">
        <v>559278</v>
      </c>
      <c r="H33" s="129">
        <v>22062</v>
      </c>
      <c r="I33" s="129">
        <v>17344</v>
      </c>
      <c r="J33" s="129">
        <v>369652</v>
      </c>
      <c r="K33" s="129">
        <v>933648</v>
      </c>
      <c r="L33" s="129"/>
      <c r="M33" s="129">
        <v>-28</v>
      </c>
      <c r="N33" s="129">
        <v>228112</v>
      </c>
      <c r="O33" s="129">
        <v>244764</v>
      </c>
      <c r="P33" s="129">
        <v>1611</v>
      </c>
      <c r="Q33" s="129">
        <v>43228</v>
      </c>
      <c r="R33" s="129">
        <v>46490</v>
      </c>
      <c r="S33" s="129">
        <v>27824</v>
      </c>
      <c r="T33" s="129">
        <v>12800</v>
      </c>
      <c r="U33" s="129">
        <v>490599</v>
      </c>
      <c r="V33" s="129">
        <v>175</v>
      </c>
      <c r="W33" s="129"/>
      <c r="X33" s="129">
        <v>0.1</v>
      </c>
      <c r="Y33" s="129">
        <v>17540</v>
      </c>
      <c r="Z33" s="129">
        <v>2965654</v>
      </c>
      <c r="AA33" s="129">
        <v>732438</v>
      </c>
      <c r="AB33" s="129"/>
      <c r="AC33" s="129">
        <v>19443614</v>
      </c>
      <c r="AD33" s="129">
        <v>2758043</v>
      </c>
      <c r="AE33" s="129">
        <v>4222555</v>
      </c>
      <c r="AF33" s="129">
        <v>384621</v>
      </c>
      <c r="AG33" s="129"/>
      <c r="AH33" s="129">
        <v>139842</v>
      </c>
      <c r="AI33" s="129"/>
      <c r="AJ33" s="129"/>
      <c r="AK33" s="129">
        <v>3275</v>
      </c>
      <c r="AL33" s="129"/>
      <c r="AM33" s="129">
        <v>18216</v>
      </c>
      <c r="AN33" s="129"/>
      <c r="AO33" s="129"/>
      <c r="AP33" s="129">
        <v>2552907</v>
      </c>
      <c r="AQ33" s="129">
        <v>18216</v>
      </c>
      <c r="AR33" s="129"/>
      <c r="AS33" s="129"/>
      <c r="AT33" s="129">
        <v>3275</v>
      </c>
      <c r="AU33" s="129"/>
      <c r="AV33" s="129"/>
      <c r="AW33" s="129"/>
      <c r="AX33" s="129">
        <v>16359197</v>
      </c>
      <c r="AY33" s="129"/>
      <c r="AZ33" s="129">
        <v>2715</v>
      </c>
      <c r="BA33" s="129">
        <v>271754</v>
      </c>
      <c r="BB33" s="129">
        <v>183645</v>
      </c>
      <c r="BC33" s="129">
        <v>204289</v>
      </c>
      <c r="BD33" s="129">
        <v>5533</v>
      </c>
      <c r="BE33" s="129">
        <v>54620</v>
      </c>
      <c r="BF33" s="129">
        <v>11160</v>
      </c>
      <c r="BG33" s="129">
        <v>20403</v>
      </c>
      <c r="BH33" s="129">
        <v>17524</v>
      </c>
      <c r="BI33" s="129"/>
      <c r="BJ33" s="129">
        <v>12718121</v>
      </c>
      <c r="BK33" s="129">
        <v>11200</v>
      </c>
      <c r="BL33" s="129"/>
      <c r="BM33" s="129"/>
      <c r="BN33" s="129">
        <v>19443614</v>
      </c>
      <c r="BO33" s="129">
        <v>13391</v>
      </c>
      <c r="BP33" s="129"/>
      <c r="BQ33" s="129">
        <v>151608</v>
      </c>
      <c r="BR33" s="129">
        <v>302981</v>
      </c>
      <c r="BS33" s="129">
        <v>3119891</v>
      </c>
      <c r="BT33" s="129">
        <v>2941695</v>
      </c>
      <c r="BU33" s="129"/>
      <c r="BV33" s="129">
        <v>62071</v>
      </c>
      <c r="BW33" s="129">
        <v>194210</v>
      </c>
      <c r="BX33" s="129">
        <v>10584</v>
      </c>
      <c r="BY33" s="129">
        <v>256281</v>
      </c>
      <c r="BZ33" s="129"/>
      <c r="CA33" s="129">
        <v>11520</v>
      </c>
      <c r="CB33" s="129">
        <v>455049</v>
      </c>
      <c r="CC33" s="129"/>
      <c r="CD33" s="129">
        <v>12636</v>
      </c>
      <c r="CE33" s="129"/>
      <c r="CF33" s="129">
        <v>579380</v>
      </c>
      <c r="CG33" s="129">
        <v>10822498</v>
      </c>
      <c r="CH33" s="129"/>
      <c r="CI33" s="129">
        <v>3073768</v>
      </c>
      <c r="CJ33" s="129">
        <v>184884</v>
      </c>
      <c r="CK33" s="129">
        <v>351054</v>
      </c>
      <c r="CL33" s="129">
        <v>764150</v>
      </c>
      <c r="CM33" s="129"/>
    </row>
    <row r="34" spans="1:91" x14ac:dyDescent="0.25">
      <c r="A34" s="190">
        <v>201612</v>
      </c>
      <c r="B34" s="190">
        <v>8117</v>
      </c>
      <c r="C34" s="191" t="s">
        <v>1145</v>
      </c>
      <c r="D34" s="191" t="s">
        <v>1113</v>
      </c>
      <c r="E34" s="129">
        <v>1466235</v>
      </c>
      <c r="F34" s="129">
        <v>103019</v>
      </c>
      <c r="G34" s="129">
        <v>1363216</v>
      </c>
      <c r="H34" s="129">
        <v>11437</v>
      </c>
      <c r="I34" s="129">
        <v>509568</v>
      </c>
      <c r="J34" s="129">
        <v>1298083</v>
      </c>
      <c r="K34" s="129">
        <v>2163168</v>
      </c>
      <c r="L34" s="129">
        <v>0</v>
      </c>
      <c r="M34" s="129">
        <v>177224</v>
      </c>
      <c r="N34" s="129">
        <v>741544</v>
      </c>
      <c r="O34" s="129">
        <v>-158128</v>
      </c>
      <c r="P34" s="129">
        <v>41220</v>
      </c>
      <c r="Q34" s="129">
        <v>115050</v>
      </c>
      <c r="R34" s="129">
        <v>84590</v>
      </c>
      <c r="S34" s="129">
        <v>15977</v>
      </c>
      <c r="T34" s="129">
        <v>768</v>
      </c>
      <c r="U34" s="129">
        <v>1785137</v>
      </c>
      <c r="V34" s="129">
        <v>0</v>
      </c>
      <c r="W34" s="129"/>
      <c r="X34" s="129">
        <v>0</v>
      </c>
      <c r="Y34" s="129">
        <v>0</v>
      </c>
      <c r="Z34" s="129">
        <v>11123006</v>
      </c>
      <c r="AA34" s="129">
        <v>1271939</v>
      </c>
      <c r="AB34" s="129">
        <v>5129932</v>
      </c>
      <c r="AC34" s="129">
        <v>193977527</v>
      </c>
      <c r="AD34" s="129">
        <v>16744095</v>
      </c>
      <c r="AE34" s="129">
        <v>17790107</v>
      </c>
      <c r="AF34" s="129">
        <v>5300799</v>
      </c>
      <c r="AG34" s="129">
        <v>0</v>
      </c>
      <c r="AH34" s="129">
        <v>94363</v>
      </c>
      <c r="AI34" s="129">
        <v>94910</v>
      </c>
      <c r="AJ34" s="129">
        <v>5224842</v>
      </c>
      <c r="AK34" s="129">
        <v>713774</v>
      </c>
      <c r="AL34" s="129">
        <v>0</v>
      </c>
      <c r="AM34" s="129">
        <v>0</v>
      </c>
      <c r="AN34" s="129">
        <v>0</v>
      </c>
      <c r="AO34" s="129">
        <v>0</v>
      </c>
      <c r="AP34" s="129">
        <v>7985321</v>
      </c>
      <c r="AQ34" s="129">
        <v>0</v>
      </c>
      <c r="AR34" s="129">
        <v>0</v>
      </c>
      <c r="AS34" s="129">
        <v>0</v>
      </c>
      <c r="AT34" s="129">
        <v>713774</v>
      </c>
      <c r="AU34" s="129">
        <v>0</v>
      </c>
      <c r="AV34" s="129">
        <v>0</v>
      </c>
      <c r="AW34" s="129">
        <v>0</v>
      </c>
      <c r="AX34" s="129">
        <v>175084950</v>
      </c>
      <c r="AY34" s="129">
        <v>0</v>
      </c>
      <c r="AZ34" s="129">
        <v>4963</v>
      </c>
      <c r="BA34" s="129">
        <v>2000000</v>
      </c>
      <c r="BB34" s="129">
        <v>8045000</v>
      </c>
      <c r="BC34" s="129">
        <v>26152611</v>
      </c>
      <c r="BD34" s="129">
        <v>96674</v>
      </c>
      <c r="BE34" s="129">
        <v>148482</v>
      </c>
      <c r="BF34" s="129">
        <v>0</v>
      </c>
      <c r="BG34" s="129">
        <v>0</v>
      </c>
      <c r="BH34" s="129">
        <v>51808</v>
      </c>
      <c r="BI34" s="129">
        <v>29343</v>
      </c>
      <c r="BJ34" s="129">
        <v>66317034</v>
      </c>
      <c r="BK34" s="129">
        <v>8345</v>
      </c>
      <c r="BL34" s="129">
        <v>21347771</v>
      </c>
      <c r="BM34" s="129">
        <v>10158446</v>
      </c>
      <c r="BN34" s="129">
        <v>193977527</v>
      </c>
      <c r="BO34" s="129">
        <v>14681</v>
      </c>
      <c r="BP34" s="129">
        <v>0</v>
      </c>
      <c r="BQ34" s="129">
        <v>31300274</v>
      </c>
      <c r="BR34" s="129">
        <v>51066437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29">
        <v>3194</v>
      </c>
      <c r="BY34" s="129">
        <v>0</v>
      </c>
      <c r="BZ34" s="129">
        <v>0</v>
      </c>
      <c r="CA34" s="129">
        <v>1181403</v>
      </c>
      <c r="CB34" s="129">
        <v>22291</v>
      </c>
      <c r="CC34" s="129">
        <v>109331</v>
      </c>
      <c r="CD34" s="129">
        <v>26888</v>
      </c>
      <c r="CE34" s="129">
        <v>0</v>
      </c>
      <c r="CF34" s="129">
        <v>257236</v>
      </c>
      <c r="CG34" s="129">
        <v>53480766</v>
      </c>
      <c r="CH34" s="129">
        <v>30091076</v>
      </c>
      <c r="CI34" s="129">
        <v>41768157</v>
      </c>
      <c r="CJ34" s="129">
        <v>626494</v>
      </c>
      <c r="CK34" s="129">
        <v>1979495</v>
      </c>
      <c r="CL34" s="129">
        <v>33742735</v>
      </c>
      <c r="CM34" s="129">
        <v>0</v>
      </c>
    </row>
    <row r="35" spans="1:91" x14ac:dyDescent="0.25">
      <c r="A35" s="190">
        <v>201612</v>
      </c>
      <c r="B35" s="190">
        <v>7570</v>
      </c>
      <c r="C35" s="191" t="s">
        <v>1146</v>
      </c>
      <c r="D35" s="191" t="s">
        <v>1113</v>
      </c>
      <c r="E35" s="129">
        <v>65746</v>
      </c>
      <c r="F35" s="129">
        <v>2619</v>
      </c>
      <c r="G35" s="129">
        <v>63127</v>
      </c>
      <c r="H35" s="129">
        <v>0</v>
      </c>
      <c r="I35" s="129">
        <v>2873</v>
      </c>
      <c r="J35" s="129">
        <v>5451</v>
      </c>
      <c r="K35" s="129">
        <v>65704</v>
      </c>
      <c r="L35" s="129"/>
      <c r="M35" s="129"/>
      <c r="N35" s="129">
        <v>10770</v>
      </c>
      <c r="O35" s="129">
        <v>2918</v>
      </c>
      <c r="P35" s="129">
        <v>15</v>
      </c>
      <c r="Q35" s="129">
        <v>2386</v>
      </c>
      <c r="R35" s="129">
        <v>2777</v>
      </c>
      <c r="S35" s="129"/>
      <c r="T35" s="129"/>
      <c r="U35" s="129">
        <v>54779</v>
      </c>
      <c r="V35" s="129"/>
      <c r="W35" s="129"/>
      <c r="X35" s="129"/>
      <c r="Y35" s="129"/>
      <c r="Z35" s="129"/>
      <c r="AA35" s="129"/>
      <c r="AB35" s="129"/>
      <c r="AC35" s="129">
        <v>1668707</v>
      </c>
      <c r="AD35" s="129">
        <v>250808</v>
      </c>
      <c r="AE35" s="129">
        <v>56049</v>
      </c>
      <c r="AF35" s="129">
        <v>56049</v>
      </c>
      <c r="AG35" s="129"/>
      <c r="AH35" s="129"/>
      <c r="AI35" s="129">
        <v>37072</v>
      </c>
      <c r="AJ35" s="129">
        <v>37072</v>
      </c>
      <c r="AK35" s="129">
        <v>0</v>
      </c>
      <c r="AL35" s="129"/>
      <c r="AM35" s="129">
        <v>0</v>
      </c>
      <c r="AN35" s="129"/>
      <c r="AO35" s="129"/>
      <c r="AP35" s="129">
        <v>190808</v>
      </c>
      <c r="AQ35" s="129"/>
      <c r="AR35" s="129"/>
      <c r="AS35" s="129"/>
      <c r="AT35" s="129"/>
      <c r="AU35" s="129"/>
      <c r="AV35" s="129"/>
      <c r="AW35" s="129"/>
      <c r="AX35" s="129">
        <v>1417874</v>
      </c>
      <c r="AY35" s="129"/>
      <c r="AZ35" s="129">
        <v>0</v>
      </c>
      <c r="BA35" s="129"/>
      <c r="BB35" s="129">
        <v>60000</v>
      </c>
      <c r="BC35" s="129">
        <v>5323</v>
      </c>
      <c r="BD35" s="129">
        <v>26</v>
      </c>
      <c r="BE35" s="129">
        <v>26</v>
      </c>
      <c r="BF35" s="129"/>
      <c r="BG35" s="129"/>
      <c r="BH35" s="129"/>
      <c r="BI35" s="129"/>
      <c r="BJ35" s="129">
        <v>1367811</v>
      </c>
      <c r="BK35" s="129"/>
      <c r="BL35" s="129"/>
      <c r="BM35" s="129"/>
      <c r="BN35" s="129">
        <v>1668707</v>
      </c>
      <c r="BO35" s="129">
        <v>0</v>
      </c>
      <c r="BP35" s="129"/>
      <c r="BQ35" s="129">
        <v>44196</v>
      </c>
      <c r="BR35" s="129">
        <v>9836</v>
      </c>
      <c r="BS35" s="129">
        <v>34903</v>
      </c>
      <c r="BT35" s="129">
        <v>34903</v>
      </c>
      <c r="BU35" s="129"/>
      <c r="BV35" s="129"/>
      <c r="BW35" s="129"/>
      <c r="BX35" s="129"/>
      <c r="BY35" s="129">
        <v>0</v>
      </c>
      <c r="BZ35" s="129"/>
      <c r="CA35" s="129"/>
      <c r="CB35" s="129"/>
      <c r="CC35" s="129">
        <v>1342</v>
      </c>
      <c r="CD35" s="129"/>
      <c r="CE35" s="129"/>
      <c r="CF35" s="129">
        <v>35714</v>
      </c>
      <c r="CG35" s="129">
        <v>1038127</v>
      </c>
      <c r="CH35" s="129"/>
      <c r="CI35" s="129">
        <v>386066</v>
      </c>
      <c r="CJ35" s="129">
        <v>8384</v>
      </c>
      <c r="CK35" s="129">
        <v>48529</v>
      </c>
      <c r="CL35" s="129">
        <v>79831</v>
      </c>
      <c r="CM35" s="129"/>
    </row>
    <row r="36" spans="1:91" x14ac:dyDescent="0.25">
      <c r="A36" s="190">
        <v>201612</v>
      </c>
      <c r="B36" s="190">
        <v>7670</v>
      </c>
      <c r="C36" s="191" t="s">
        <v>1316</v>
      </c>
      <c r="D36" s="191" t="s">
        <v>1113</v>
      </c>
      <c r="E36" s="129">
        <v>749021</v>
      </c>
      <c r="F36" s="129">
        <v>69743</v>
      </c>
      <c r="G36" s="129">
        <v>679278</v>
      </c>
      <c r="H36" s="129">
        <v>18995</v>
      </c>
      <c r="I36" s="129">
        <v>42417</v>
      </c>
      <c r="J36" s="129">
        <v>297328</v>
      </c>
      <c r="K36" s="129">
        <v>953184</v>
      </c>
      <c r="L36" s="129"/>
      <c r="M36" s="129">
        <v>2842</v>
      </c>
      <c r="N36" s="129">
        <v>661366</v>
      </c>
      <c r="O36" s="129">
        <v>48378</v>
      </c>
      <c r="P36" s="129">
        <v>2318</v>
      </c>
      <c r="Q36" s="129">
        <v>121868</v>
      </c>
      <c r="R36" s="129">
        <v>63784</v>
      </c>
      <c r="S36" s="129">
        <v>8638</v>
      </c>
      <c r="T36" s="129">
        <v>7560</v>
      </c>
      <c r="U36" s="129">
        <v>306670</v>
      </c>
      <c r="V36" s="129">
        <v>516</v>
      </c>
      <c r="W36" s="129"/>
      <c r="X36" s="129">
        <v>2.2999999999999998</v>
      </c>
      <c r="Y36" s="129"/>
      <c r="Z36" s="129">
        <v>1778536</v>
      </c>
      <c r="AA36" s="129">
        <v>228307</v>
      </c>
      <c r="AB36" s="129">
        <v>516724</v>
      </c>
      <c r="AC36" s="129">
        <v>24258137</v>
      </c>
      <c r="AD36" s="129">
        <v>3554655</v>
      </c>
      <c r="AE36" s="129">
        <v>2459509</v>
      </c>
      <c r="AF36" s="129">
        <v>369210</v>
      </c>
      <c r="AG36" s="129"/>
      <c r="AH36" s="129">
        <v>83456</v>
      </c>
      <c r="AI36" s="129"/>
      <c r="AJ36" s="129">
        <v>516724</v>
      </c>
      <c r="AK36" s="129"/>
      <c r="AL36" s="129"/>
      <c r="AM36" s="129">
        <v>158</v>
      </c>
      <c r="AN36" s="129"/>
      <c r="AO36" s="129"/>
      <c r="AP36" s="129">
        <v>3531647</v>
      </c>
      <c r="AQ36" s="129">
        <v>158</v>
      </c>
      <c r="AR36" s="129"/>
      <c r="AS36" s="129"/>
      <c r="AT36" s="129"/>
      <c r="AU36" s="129"/>
      <c r="AV36" s="129"/>
      <c r="AW36" s="129"/>
      <c r="AX36" s="129">
        <v>20326100</v>
      </c>
      <c r="AY36" s="129"/>
      <c r="AZ36" s="129">
        <v>2449</v>
      </c>
      <c r="BA36" s="129">
        <v>371095</v>
      </c>
      <c r="BB36" s="129">
        <v>22850</v>
      </c>
      <c r="BC36" s="129">
        <v>254062</v>
      </c>
      <c r="BD36" s="129"/>
      <c r="BE36" s="129">
        <v>6287</v>
      </c>
      <c r="BF36" s="129"/>
      <c r="BG36" s="129"/>
      <c r="BH36" s="129">
        <v>6287</v>
      </c>
      <c r="BI36" s="129"/>
      <c r="BJ36" s="129">
        <v>18314427</v>
      </c>
      <c r="BK36" s="129"/>
      <c r="BL36" s="129"/>
      <c r="BM36" s="129">
        <v>297370</v>
      </c>
      <c r="BN36" s="129">
        <v>24258137</v>
      </c>
      <c r="BO36" s="129">
        <v>7997</v>
      </c>
      <c r="BP36" s="129"/>
      <c r="BQ36" s="129">
        <v>323848</v>
      </c>
      <c r="BR36" s="129">
        <v>1457792</v>
      </c>
      <c r="BS36" s="129"/>
      <c r="BT36" s="129"/>
      <c r="BU36" s="129">
        <v>509</v>
      </c>
      <c r="BV36" s="129">
        <v>3561</v>
      </c>
      <c r="BW36" s="129">
        <v>52616</v>
      </c>
      <c r="BX36" s="129">
        <v>18874</v>
      </c>
      <c r="BY36" s="129">
        <v>56177</v>
      </c>
      <c r="BZ36" s="129">
        <v>20444</v>
      </c>
      <c r="CA36" s="129"/>
      <c r="CB36" s="129"/>
      <c r="CC36" s="129">
        <v>8153</v>
      </c>
      <c r="CD36" s="129">
        <v>5200</v>
      </c>
      <c r="CE36" s="129"/>
      <c r="CF36" s="129">
        <v>530503</v>
      </c>
      <c r="CG36" s="129">
        <v>17481838</v>
      </c>
      <c r="CH36" s="129"/>
      <c r="CI36" s="129">
        <v>3443359</v>
      </c>
      <c r="CJ36" s="129">
        <v>539498</v>
      </c>
      <c r="CK36" s="129">
        <v>284139</v>
      </c>
      <c r="CL36" s="129">
        <v>2077096</v>
      </c>
      <c r="CM36" s="129"/>
    </row>
    <row r="37" spans="1:91" x14ac:dyDescent="0.25">
      <c r="A37" s="190">
        <v>201612</v>
      </c>
      <c r="B37" s="190">
        <v>847</v>
      </c>
      <c r="C37" s="191" t="s">
        <v>1148</v>
      </c>
      <c r="D37" s="191" t="s">
        <v>1113</v>
      </c>
      <c r="E37" s="129">
        <v>24583</v>
      </c>
      <c r="F37" s="129">
        <v>2923</v>
      </c>
      <c r="G37" s="129">
        <v>21661</v>
      </c>
      <c r="H37" s="129">
        <v>1061</v>
      </c>
      <c r="I37" s="129">
        <v>784</v>
      </c>
      <c r="J37" s="129">
        <v>13332</v>
      </c>
      <c r="K37" s="129">
        <v>35269</v>
      </c>
      <c r="L37" s="129">
        <v>0</v>
      </c>
      <c r="M37" s="129">
        <v>0</v>
      </c>
      <c r="N37" s="129">
        <v>5137</v>
      </c>
      <c r="O37" s="129">
        <v>2873</v>
      </c>
      <c r="P37" s="129">
        <v>56</v>
      </c>
      <c r="Q37" s="129">
        <v>78</v>
      </c>
      <c r="R37" s="129">
        <v>-553</v>
      </c>
      <c r="S37" s="129">
        <v>588</v>
      </c>
      <c r="T37" s="129">
        <v>46</v>
      </c>
      <c r="U37" s="129">
        <v>26108</v>
      </c>
      <c r="V37" s="129">
        <v>0</v>
      </c>
      <c r="W37" s="129"/>
      <c r="X37" s="129">
        <v>0</v>
      </c>
      <c r="Y37" s="129">
        <v>0</v>
      </c>
      <c r="Z37" s="129">
        <v>4017</v>
      </c>
      <c r="AA37" s="129">
        <v>69720</v>
      </c>
      <c r="AB37" s="129">
        <v>0</v>
      </c>
      <c r="AC37" s="129">
        <v>718306</v>
      </c>
      <c r="AD37" s="129">
        <v>84237</v>
      </c>
      <c r="AE37" s="129">
        <v>120642</v>
      </c>
      <c r="AF37" s="129">
        <v>36054</v>
      </c>
      <c r="AG37" s="129">
        <v>0</v>
      </c>
      <c r="AH37" s="129">
        <v>10852</v>
      </c>
      <c r="AI37" s="129">
        <v>22501</v>
      </c>
      <c r="AJ37" s="129">
        <v>22501</v>
      </c>
      <c r="AK37" s="129">
        <v>0</v>
      </c>
      <c r="AL37" s="129">
        <v>0</v>
      </c>
      <c r="AM37" s="129">
        <v>0</v>
      </c>
      <c r="AN37" s="129">
        <v>0</v>
      </c>
      <c r="AO37" s="129"/>
      <c r="AP37" s="129">
        <v>55398</v>
      </c>
      <c r="AQ37" s="129">
        <v>0</v>
      </c>
      <c r="AR37" s="129">
        <v>0</v>
      </c>
      <c r="AS37" s="129">
        <v>0</v>
      </c>
      <c r="AT37" s="129">
        <v>0</v>
      </c>
      <c r="AU37" s="129">
        <v>0</v>
      </c>
      <c r="AV37" s="129">
        <v>0</v>
      </c>
      <c r="AW37" s="129">
        <v>0</v>
      </c>
      <c r="AX37" s="129">
        <v>621270</v>
      </c>
      <c r="AY37" s="129"/>
      <c r="AZ37" s="129">
        <v>219</v>
      </c>
      <c r="BA37" s="129">
        <v>10500</v>
      </c>
      <c r="BB37" s="129">
        <v>28839</v>
      </c>
      <c r="BC37" s="129">
        <v>13848</v>
      </c>
      <c r="BD37" s="129">
        <v>6</v>
      </c>
      <c r="BE37" s="129">
        <v>2300</v>
      </c>
      <c r="BF37" s="129">
        <v>0</v>
      </c>
      <c r="BG37" s="129">
        <v>0</v>
      </c>
      <c r="BH37" s="129">
        <v>2294</v>
      </c>
      <c r="BI37" s="129">
        <v>0</v>
      </c>
      <c r="BJ37" s="129">
        <v>562896</v>
      </c>
      <c r="BK37" s="129">
        <v>0</v>
      </c>
      <c r="BL37" s="129">
        <v>0</v>
      </c>
      <c r="BM37" s="129">
        <v>0</v>
      </c>
      <c r="BN37" s="129">
        <v>718306</v>
      </c>
      <c r="BO37" s="129">
        <v>1322</v>
      </c>
      <c r="BP37" s="129">
        <v>0</v>
      </c>
      <c r="BQ37" s="129">
        <v>2928</v>
      </c>
      <c r="BR37" s="129">
        <v>0</v>
      </c>
      <c r="BS37" s="129">
        <v>44308</v>
      </c>
      <c r="BT37" s="129">
        <v>44308</v>
      </c>
      <c r="BU37" s="129">
        <v>0</v>
      </c>
      <c r="BV37" s="129">
        <v>0</v>
      </c>
      <c r="BW37" s="129">
        <v>1840</v>
      </c>
      <c r="BX37" s="129">
        <v>2763</v>
      </c>
      <c r="BY37" s="129">
        <v>1840</v>
      </c>
      <c r="BZ37" s="129">
        <v>996</v>
      </c>
      <c r="CA37" s="129">
        <v>0</v>
      </c>
      <c r="CB37" s="129">
        <v>0</v>
      </c>
      <c r="CC37" s="129">
        <v>225</v>
      </c>
      <c r="CD37" s="129">
        <v>1855</v>
      </c>
      <c r="CE37" s="129">
        <v>0</v>
      </c>
      <c r="CF37" s="129">
        <v>37414</v>
      </c>
      <c r="CG37" s="129">
        <v>295783</v>
      </c>
      <c r="CH37" s="129">
        <v>0</v>
      </c>
      <c r="CI37" s="129">
        <v>195355</v>
      </c>
      <c r="CJ37" s="129">
        <v>5059</v>
      </c>
      <c r="CK37" s="129">
        <v>85152</v>
      </c>
      <c r="CL37" s="129">
        <v>48365</v>
      </c>
      <c r="CM37" s="129">
        <v>0</v>
      </c>
    </row>
    <row r="38" spans="1:91" x14ac:dyDescent="0.25">
      <c r="A38" s="190">
        <v>201612</v>
      </c>
      <c r="B38" s="190">
        <v>9354</v>
      </c>
      <c r="C38" s="191" t="s">
        <v>1149</v>
      </c>
      <c r="D38" s="191" t="s">
        <v>1113</v>
      </c>
      <c r="E38" s="129">
        <v>25327</v>
      </c>
      <c r="F38" s="129">
        <v>3214</v>
      </c>
      <c r="G38" s="129">
        <v>22114</v>
      </c>
      <c r="H38" s="129">
        <v>299</v>
      </c>
      <c r="I38" s="129">
        <v>943</v>
      </c>
      <c r="J38" s="129">
        <v>11337</v>
      </c>
      <c r="K38" s="129">
        <v>32807</v>
      </c>
      <c r="L38" s="129">
        <v>0</v>
      </c>
      <c r="M38" s="129">
        <v>0</v>
      </c>
      <c r="N38" s="129">
        <v>10063</v>
      </c>
      <c r="O38" s="129">
        <v>3482</v>
      </c>
      <c r="P38" s="129">
        <v>7</v>
      </c>
      <c r="Q38" s="129">
        <v>2001</v>
      </c>
      <c r="R38" s="129">
        <v>16</v>
      </c>
      <c r="S38" s="129">
        <v>685</v>
      </c>
      <c r="T38" s="129">
        <v>-177</v>
      </c>
      <c r="U38" s="129">
        <v>18407</v>
      </c>
      <c r="V38" s="129">
        <v>0</v>
      </c>
      <c r="W38" s="129"/>
      <c r="X38" s="129">
        <v>0</v>
      </c>
      <c r="Y38" s="129">
        <v>0</v>
      </c>
      <c r="Z38" s="129">
        <v>44797</v>
      </c>
      <c r="AA38" s="129">
        <v>71430</v>
      </c>
      <c r="AB38" s="129">
        <v>0</v>
      </c>
      <c r="AC38" s="129">
        <v>848617</v>
      </c>
      <c r="AD38" s="129">
        <v>108132</v>
      </c>
      <c r="AE38" s="129">
        <v>163318</v>
      </c>
      <c r="AF38" s="129">
        <v>8621</v>
      </c>
      <c r="AG38" s="129">
        <v>0</v>
      </c>
      <c r="AH38" s="129">
        <v>38470</v>
      </c>
      <c r="AI38" s="129">
        <v>0</v>
      </c>
      <c r="AJ38" s="129">
        <v>0</v>
      </c>
      <c r="AK38" s="129">
        <v>0</v>
      </c>
      <c r="AL38" s="129">
        <v>0</v>
      </c>
      <c r="AM38" s="129">
        <v>0</v>
      </c>
      <c r="AN38" s="129">
        <v>0</v>
      </c>
      <c r="AO38" s="129"/>
      <c r="AP38" s="129">
        <v>78019</v>
      </c>
      <c r="AQ38" s="129">
        <v>0</v>
      </c>
      <c r="AR38" s="129">
        <v>0</v>
      </c>
      <c r="AS38" s="129">
        <v>0</v>
      </c>
      <c r="AT38" s="129">
        <v>0</v>
      </c>
      <c r="AU38" s="129">
        <v>0</v>
      </c>
      <c r="AV38" s="129">
        <v>0</v>
      </c>
      <c r="AW38" s="129">
        <v>0</v>
      </c>
      <c r="AX38" s="129">
        <v>739421</v>
      </c>
      <c r="AY38" s="129"/>
      <c r="AZ38" s="129">
        <v>130</v>
      </c>
      <c r="BA38" s="129">
        <v>0</v>
      </c>
      <c r="BB38" s="129">
        <v>30113</v>
      </c>
      <c r="BC38" s="129">
        <v>2936</v>
      </c>
      <c r="BD38" s="129">
        <v>0</v>
      </c>
      <c r="BE38" s="129">
        <v>1063</v>
      </c>
      <c r="BF38" s="129">
        <v>521</v>
      </c>
      <c r="BG38" s="129">
        <v>542</v>
      </c>
      <c r="BH38" s="129">
        <v>0</v>
      </c>
      <c r="BI38" s="129">
        <v>0</v>
      </c>
      <c r="BJ38" s="129">
        <v>678586</v>
      </c>
      <c r="BK38" s="129">
        <v>0</v>
      </c>
      <c r="BL38" s="129">
        <v>0</v>
      </c>
      <c r="BM38" s="129">
        <v>0</v>
      </c>
      <c r="BN38" s="129">
        <v>848617</v>
      </c>
      <c r="BO38" s="129">
        <v>874</v>
      </c>
      <c r="BP38" s="129">
        <v>0</v>
      </c>
      <c r="BQ38" s="129">
        <v>3269</v>
      </c>
      <c r="BR38" s="129">
        <v>0</v>
      </c>
      <c r="BS38" s="129">
        <v>57769</v>
      </c>
      <c r="BT38" s="129">
        <v>57769</v>
      </c>
      <c r="BU38" s="129">
        <v>0</v>
      </c>
      <c r="BV38" s="129">
        <v>8000</v>
      </c>
      <c r="BW38" s="129">
        <v>10084</v>
      </c>
      <c r="BX38" s="129">
        <v>955</v>
      </c>
      <c r="BY38" s="129">
        <v>18084</v>
      </c>
      <c r="BZ38" s="129">
        <v>3289</v>
      </c>
      <c r="CA38" s="129">
        <v>0</v>
      </c>
      <c r="CB38" s="129">
        <v>0</v>
      </c>
      <c r="CC38" s="129">
        <v>0</v>
      </c>
      <c r="CD38" s="129">
        <v>0</v>
      </c>
      <c r="CE38" s="129">
        <v>0</v>
      </c>
      <c r="CF38" s="129">
        <v>23604</v>
      </c>
      <c r="CG38" s="129">
        <v>329855</v>
      </c>
      <c r="CH38" s="129">
        <v>0</v>
      </c>
      <c r="CI38" s="129">
        <v>287476</v>
      </c>
      <c r="CJ38" s="129">
        <v>8063</v>
      </c>
      <c r="CK38" s="129">
        <v>85483</v>
      </c>
      <c r="CL38" s="129">
        <v>37959</v>
      </c>
      <c r="CM38" s="129">
        <v>0</v>
      </c>
    </row>
    <row r="39" spans="1:91" x14ac:dyDescent="0.25">
      <c r="A39" s="190">
        <v>201612</v>
      </c>
      <c r="B39" s="190">
        <v>7890</v>
      </c>
      <c r="C39" s="191" t="s">
        <v>1150</v>
      </c>
      <c r="D39" s="191" t="s">
        <v>1113</v>
      </c>
      <c r="E39" s="129">
        <v>117015</v>
      </c>
      <c r="F39" s="129">
        <v>6037</v>
      </c>
      <c r="G39" s="129">
        <v>110978</v>
      </c>
      <c r="H39" s="129">
        <v>4069</v>
      </c>
      <c r="I39" s="129">
        <v>5463</v>
      </c>
      <c r="J39" s="129">
        <v>62535</v>
      </c>
      <c r="K39" s="129">
        <v>172119</v>
      </c>
      <c r="L39" s="129"/>
      <c r="M39" s="129"/>
      <c r="N39" s="129">
        <v>47564</v>
      </c>
      <c r="O39" s="129">
        <v>18042</v>
      </c>
      <c r="P39" s="129">
        <v>52</v>
      </c>
      <c r="Q39" s="129">
        <v>9553</v>
      </c>
      <c r="R39" s="129">
        <v>10088</v>
      </c>
      <c r="S39" s="129">
        <v>2889</v>
      </c>
      <c r="T39" s="129">
        <v>400</v>
      </c>
      <c r="U39" s="129">
        <v>114060</v>
      </c>
      <c r="V39" s="129">
        <v>172</v>
      </c>
      <c r="W39" s="129"/>
      <c r="X39" s="129">
        <v>0.3</v>
      </c>
      <c r="Y39" s="129">
        <v>1715</v>
      </c>
      <c r="Z39" s="129">
        <v>154260</v>
      </c>
      <c r="AA39" s="129">
        <v>324911</v>
      </c>
      <c r="AB39" s="129"/>
      <c r="AC39" s="129">
        <v>3051724</v>
      </c>
      <c r="AD39" s="129">
        <v>438394</v>
      </c>
      <c r="AE39" s="129">
        <v>719963</v>
      </c>
      <c r="AF39" s="129">
        <v>163465</v>
      </c>
      <c r="AG39" s="129"/>
      <c r="AH39" s="129">
        <v>77327</v>
      </c>
      <c r="AI39" s="129">
        <v>2739</v>
      </c>
      <c r="AJ39" s="129">
        <v>2739</v>
      </c>
      <c r="AK39" s="129">
        <v>144785</v>
      </c>
      <c r="AL39" s="129"/>
      <c r="AM39" s="129">
        <v>0</v>
      </c>
      <c r="AN39" s="129"/>
      <c r="AO39" s="129"/>
      <c r="AP39" s="129">
        <v>221369</v>
      </c>
      <c r="AQ39" s="129"/>
      <c r="AR39" s="129"/>
      <c r="AS39" s="129">
        <v>19840</v>
      </c>
      <c r="AT39" s="129"/>
      <c r="AU39" s="129"/>
      <c r="AV39" s="129">
        <v>144785</v>
      </c>
      <c r="AW39" s="129"/>
      <c r="AX39" s="129">
        <v>2610871</v>
      </c>
      <c r="AY39" s="129"/>
      <c r="AZ39" s="129">
        <v>83</v>
      </c>
      <c r="BA39" s="129"/>
      <c r="BB39" s="129">
        <v>52400</v>
      </c>
      <c r="BC39" s="129">
        <v>23836</v>
      </c>
      <c r="BD39" s="129">
        <v>0</v>
      </c>
      <c r="BE39" s="129">
        <v>2459</v>
      </c>
      <c r="BF39" s="129">
        <v>1548</v>
      </c>
      <c r="BG39" s="129"/>
      <c r="BH39" s="129">
        <v>911</v>
      </c>
      <c r="BI39" s="129"/>
      <c r="BJ39" s="129">
        <v>2502637</v>
      </c>
      <c r="BK39" s="129">
        <v>676</v>
      </c>
      <c r="BL39" s="129"/>
      <c r="BM39" s="129"/>
      <c r="BN39" s="129">
        <v>3051724</v>
      </c>
      <c r="BO39" s="129">
        <v>2861</v>
      </c>
      <c r="BP39" s="129"/>
      <c r="BQ39" s="129">
        <v>69117</v>
      </c>
      <c r="BR39" s="129">
        <v>83639</v>
      </c>
      <c r="BS39" s="129"/>
      <c r="BT39" s="129"/>
      <c r="BU39" s="129"/>
      <c r="BV39" s="129"/>
      <c r="BW39" s="129">
        <v>33146</v>
      </c>
      <c r="BX39" s="129">
        <v>6119</v>
      </c>
      <c r="BY39" s="129">
        <v>33146</v>
      </c>
      <c r="BZ39" s="129"/>
      <c r="CA39" s="129"/>
      <c r="CB39" s="129">
        <v>1022</v>
      </c>
      <c r="CC39" s="129">
        <v>440</v>
      </c>
      <c r="CD39" s="129"/>
      <c r="CE39" s="129"/>
      <c r="CF39" s="129">
        <v>106339</v>
      </c>
      <c r="CG39" s="129">
        <v>1910282</v>
      </c>
      <c r="CH39" s="129"/>
      <c r="CI39" s="129">
        <v>542845</v>
      </c>
      <c r="CJ39" s="129">
        <v>38011</v>
      </c>
      <c r="CK39" s="129">
        <v>87694</v>
      </c>
      <c r="CL39" s="129">
        <v>291859</v>
      </c>
      <c r="CM39" s="129"/>
    </row>
    <row r="40" spans="1:91" x14ac:dyDescent="0.25">
      <c r="A40" s="190">
        <v>201612</v>
      </c>
      <c r="B40" s="190">
        <v>1149</v>
      </c>
      <c r="C40" s="191" t="s">
        <v>1151</v>
      </c>
      <c r="D40" s="191" t="s">
        <v>1113</v>
      </c>
      <c r="E40" s="129">
        <v>1138580</v>
      </c>
      <c r="F40" s="129">
        <v>151774</v>
      </c>
      <c r="G40" s="129">
        <v>986806</v>
      </c>
      <c r="H40" s="129">
        <v>0</v>
      </c>
      <c r="I40" s="129">
        <v>1685137</v>
      </c>
      <c r="J40" s="129">
        <v>1136110</v>
      </c>
      <c r="K40" s="129">
        <v>437779</v>
      </c>
      <c r="L40" s="129">
        <v>0</v>
      </c>
      <c r="M40" s="129">
        <v>170795</v>
      </c>
      <c r="N40" s="129">
        <v>397438</v>
      </c>
      <c r="O40" s="129">
        <v>25009</v>
      </c>
      <c r="P40" s="129">
        <v>4791</v>
      </c>
      <c r="Q40" s="129">
        <v>69384</v>
      </c>
      <c r="R40" s="129">
        <v>1395413</v>
      </c>
      <c r="S40" s="129">
        <v>338062</v>
      </c>
      <c r="T40" s="129">
        <v>57087</v>
      </c>
      <c r="U40" s="129">
        <v>1295775</v>
      </c>
      <c r="V40" s="129"/>
      <c r="W40" s="129"/>
      <c r="X40" s="129"/>
      <c r="Y40" s="129"/>
      <c r="Z40" s="129">
        <v>139339</v>
      </c>
      <c r="AA40" s="129">
        <v>0</v>
      </c>
      <c r="AB40" s="129">
        <v>0</v>
      </c>
      <c r="AC40" s="129">
        <v>37372290</v>
      </c>
      <c r="AD40" s="129">
        <v>4197257</v>
      </c>
      <c r="AE40" s="129">
        <v>173626</v>
      </c>
      <c r="AF40" s="129">
        <v>34287</v>
      </c>
      <c r="AG40" s="129">
        <v>0</v>
      </c>
      <c r="AH40" s="129">
        <v>0</v>
      </c>
      <c r="AI40" s="129">
        <v>176105</v>
      </c>
      <c r="AJ40" s="129">
        <v>176105</v>
      </c>
      <c r="AK40" s="129">
        <v>0</v>
      </c>
      <c r="AL40" s="129">
        <v>138952</v>
      </c>
      <c r="AM40" s="129">
        <v>225801</v>
      </c>
      <c r="AN40" s="129">
        <v>0</v>
      </c>
      <c r="AO40" s="129">
        <v>0</v>
      </c>
      <c r="AP40" s="129">
        <v>2690994</v>
      </c>
      <c r="AQ40" s="129">
        <v>0</v>
      </c>
      <c r="AR40" s="129">
        <v>-133390</v>
      </c>
      <c r="AS40" s="129">
        <v>866152</v>
      </c>
      <c r="AT40" s="129">
        <v>0</v>
      </c>
      <c r="AU40" s="129">
        <v>0</v>
      </c>
      <c r="AV40" s="129">
        <v>0</v>
      </c>
      <c r="AW40" s="129">
        <v>220239</v>
      </c>
      <c r="AX40" s="129">
        <v>32520364</v>
      </c>
      <c r="AY40" s="129">
        <v>0</v>
      </c>
      <c r="AZ40" s="129">
        <v>0</v>
      </c>
      <c r="BA40" s="129">
        <v>529077</v>
      </c>
      <c r="BB40" s="129">
        <v>414310</v>
      </c>
      <c r="BC40" s="129">
        <v>3374317</v>
      </c>
      <c r="BD40" s="129">
        <v>88423</v>
      </c>
      <c r="BE40" s="129">
        <v>125592</v>
      </c>
      <c r="BF40" s="129">
        <v>0</v>
      </c>
      <c r="BG40" s="129">
        <v>14169</v>
      </c>
      <c r="BH40" s="129">
        <v>23000</v>
      </c>
      <c r="BI40" s="129">
        <v>0</v>
      </c>
      <c r="BJ40" s="129">
        <v>20205894</v>
      </c>
      <c r="BK40" s="129">
        <v>51315</v>
      </c>
      <c r="BL40" s="129">
        <v>0</v>
      </c>
      <c r="BM40" s="129">
        <v>0</v>
      </c>
      <c r="BN40" s="129">
        <v>37372290</v>
      </c>
      <c r="BO40" s="129">
        <v>43591</v>
      </c>
      <c r="BP40" s="129">
        <v>0</v>
      </c>
      <c r="BQ40" s="129">
        <v>6143389</v>
      </c>
      <c r="BR40" s="129">
        <v>8888838</v>
      </c>
      <c r="BS40" s="129">
        <v>0</v>
      </c>
      <c r="BT40" s="129">
        <v>0</v>
      </c>
      <c r="BU40" s="129">
        <v>0</v>
      </c>
      <c r="BV40" s="129">
        <v>0</v>
      </c>
      <c r="BW40" s="129">
        <v>0</v>
      </c>
      <c r="BX40" s="129">
        <v>64891</v>
      </c>
      <c r="BY40" s="129">
        <v>0</v>
      </c>
      <c r="BZ40" s="129">
        <v>3142</v>
      </c>
      <c r="CA40" s="129">
        <v>1946498</v>
      </c>
      <c r="CB40" s="129">
        <v>1635864</v>
      </c>
      <c r="CC40" s="129">
        <v>2192</v>
      </c>
      <c r="CD40" s="129">
        <v>0</v>
      </c>
      <c r="CE40" s="129">
        <v>0</v>
      </c>
      <c r="CF40" s="129">
        <v>4624</v>
      </c>
      <c r="CG40" s="129">
        <v>102261</v>
      </c>
      <c r="CH40" s="129">
        <v>0</v>
      </c>
      <c r="CI40" s="129">
        <v>23024327</v>
      </c>
      <c r="CJ40" s="129">
        <v>328054</v>
      </c>
      <c r="CK40" s="129">
        <v>4025912</v>
      </c>
      <c r="CL40" s="129">
        <v>375600</v>
      </c>
      <c r="CM40" s="129">
        <v>0</v>
      </c>
    </row>
    <row r="41" spans="1:91" x14ac:dyDescent="0.25">
      <c r="A41" s="190">
        <v>201612</v>
      </c>
      <c r="B41" s="190">
        <v>9695</v>
      </c>
      <c r="C41" s="191" t="s">
        <v>1152</v>
      </c>
      <c r="D41" s="191" t="s">
        <v>1113</v>
      </c>
      <c r="E41" s="129">
        <v>99845</v>
      </c>
      <c r="F41" s="129">
        <v>5500</v>
      </c>
      <c r="G41" s="129">
        <v>94345</v>
      </c>
      <c r="H41" s="129">
        <v>660</v>
      </c>
      <c r="I41" s="129">
        <v>5739</v>
      </c>
      <c r="J41" s="129">
        <v>177246</v>
      </c>
      <c r="K41" s="129">
        <v>266511</v>
      </c>
      <c r="L41" s="129">
        <v>0</v>
      </c>
      <c r="M41" s="129">
        <v>-360</v>
      </c>
      <c r="N41" s="129">
        <v>-9770</v>
      </c>
      <c r="O41" s="129">
        <v>71623</v>
      </c>
      <c r="P41" s="129">
        <v>194</v>
      </c>
      <c r="Q41" s="129">
        <v>-1559</v>
      </c>
      <c r="R41" s="129">
        <v>8523</v>
      </c>
      <c r="S41" s="129">
        <v>5267</v>
      </c>
      <c r="T41" s="129">
        <v>4833</v>
      </c>
      <c r="U41" s="129">
        <v>212194</v>
      </c>
      <c r="V41" s="129">
        <v>0</v>
      </c>
      <c r="W41" s="129"/>
      <c r="X41" s="129">
        <v>0</v>
      </c>
      <c r="Y41" s="129">
        <v>0</v>
      </c>
      <c r="Z41" s="129">
        <v>156899</v>
      </c>
      <c r="AA41" s="129">
        <v>286951</v>
      </c>
      <c r="AB41" s="129">
        <v>0</v>
      </c>
      <c r="AC41" s="129">
        <v>3640524</v>
      </c>
      <c r="AD41" s="129">
        <v>389000</v>
      </c>
      <c r="AE41" s="129">
        <v>811753</v>
      </c>
      <c r="AF41" s="129">
        <v>196951</v>
      </c>
      <c r="AG41" s="129">
        <v>0</v>
      </c>
      <c r="AH41" s="129">
        <v>170952</v>
      </c>
      <c r="AI41" s="129">
        <v>123671</v>
      </c>
      <c r="AJ41" s="129">
        <v>123671</v>
      </c>
      <c r="AK41" s="129">
        <v>271374</v>
      </c>
      <c r="AL41" s="129">
        <v>-635</v>
      </c>
      <c r="AM41" s="129">
        <v>-643</v>
      </c>
      <c r="AN41" s="129">
        <v>-1256</v>
      </c>
      <c r="AO41" s="129"/>
      <c r="AP41" s="129">
        <v>-171639</v>
      </c>
      <c r="AQ41" s="129">
        <v>0</v>
      </c>
      <c r="AR41" s="129">
        <v>1248</v>
      </c>
      <c r="AS41" s="129">
        <v>0</v>
      </c>
      <c r="AT41" s="129">
        <v>0</v>
      </c>
      <c r="AU41" s="129">
        <v>271286</v>
      </c>
      <c r="AV41" s="129">
        <v>88</v>
      </c>
      <c r="AW41" s="129">
        <v>0</v>
      </c>
      <c r="AX41" s="129">
        <v>3250967</v>
      </c>
      <c r="AY41" s="129"/>
      <c r="AZ41" s="129">
        <v>330</v>
      </c>
      <c r="BA41" s="129">
        <v>0</v>
      </c>
      <c r="BB41" s="129">
        <v>289908</v>
      </c>
      <c r="BC41" s="129">
        <v>85459</v>
      </c>
      <c r="BD41" s="129">
        <v>0</v>
      </c>
      <c r="BE41" s="129">
        <v>557</v>
      </c>
      <c r="BF41" s="129">
        <v>0</v>
      </c>
      <c r="BG41" s="129">
        <v>0</v>
      </c>
      <c r="BH41" s="129">
        <v>557</v>
      </c>
      <c r="BI41" s="129">
        <v>0</v>
      </c>
      <c r="BJ41" s="129">
        <v>3163977</v>
      </c>
      <c r="BK41" s="129">
        <v>116</v>
      </c>
      <c r="BL41" s="129">
        <v>0</v>
      </c>
      <c r="BM41" s="129">
        <v>0</v>
      </c>
      <c r="BN41" s="129">
        <v>3640524</v>
      </c>
      <c r="BO41" s="129">
        <v>2946</v>
      </c>
      <c r="BP41" s="129">
        <v>0</v>
      </c>
      <c r="BQ41" s="129">
        <v>27356</v>
      </c>
      <c r="BR41" s="129">
        <v>1086</v>
      </c>
      <c r="BS41" s="129">
        <v>0</v>
      </c>
      <c r="BT41" s="129">
        <v>0</v>
      </c>
      <c r="BU41" s="129">
        <v>0</v>
      </c>
      <c r="BV41" s="129">
        <v>306</v>
      </c>
      <c r="BW41" s="129">
        <v>6295</v>
      </c>
      <c r="BX41" s="129">
        <v>1625</v>
      </c>
      <c r="BY41" s="129">
        <v>6601</v>
      </c>
      <c r="BZ41" s="129">
        <v>0</v>
      </c>
      <c r="CA41" s="129">
        <v>1844</v>
      </c>
      <c r="CB41" s="129">
        <v>4798</v>
      </c>
      <c r="CC41" s="129">
        <v>16031</v>
      </c>
      <c r="CD41" s="129">
        <v>0</v>
      </c>
      <c r="CE41" s="129">
        <v>0</v>
      </c>
      <c r="CF41" s="129">
        <v>29939</v>
      </c>
      <c r="CG41" s="129">
        <v>1704019</v>
      </c>
      <c r="CH41" s="129">
        <v>0</v>
      </c>
      <c r="CI41" s="129">
        <v>1098019</v>
      </c>
      <c r="CJ41" s="129">
        <v>-8212</v>
      </c>
      <c r="CK41" s="129">
        <v>61493</v>
      </c>
      <c r="CL41" s="129">
        <v>685853</v>
      </c>
      <c r="CM41" s="129">
        <v>0</v>
      </c>
    </row>
    <row r="42" spans="1:91" x14ac:dyDescent="0.25">
      <c r="A42" s="190">
        <v>201612</v>
      </c>
      <c r="B42" s="190">
        <v>7780</v>
      </c>
      <c r="C42" s="191" t="s">
        <v>1153</v>
      </c>
      <c r="D42" s="191" t="s">
        <v>1113</v>
      </c>
      <c r="E42" s="129">
        <v>200058</v>
      </c>
      <c r="F42" s="129">
        <v>42589</v>
      </c>
      <c r="G42" s="129">
        <v>157469</v>
      </c>
      <c r="H42" s="129">
        <v>12493</v>
      </c>
      <c r="I42" s="129">
        <v>4022</v>
      </c>
      <c r="J42" s="129">
        <v>101952</v>
      </c>
      <c r="K42" s="129">
        <v>267892</v>
      </c>
      <c r="L42" s="129"/>
      <c r="M42" s="129">
        <v>490</v>
      </c>
      <c r="N42" s="129">
        <v>98026</v>
      </c>
      <c r="O42" s="129">
        <v>36172</v>
      </c>
      <c r="P42" s="129">
        <v>255</v>
      </c>
      <c r="Q42" s="129">
        <v>22543</v>
      </c>
      <c r="R42" s="129">
        <v>17215</v>
      </c>
      <c r="S42" s="129">
        <v>3746</v>
      </c>
      <c r="T42" s="129">
        <v>1592</v>
      </c>
      <c r="U42" s="129">
        <v>148990</v>
      </c>
      <c r="V42" s="129">
        <v>-189</v>
      </c>
      <c r="W42" s="129"/>
      <c r="X42" s="129">
        <v>-0.1</v>
      </c>
      <c r="Y42" s="129">
        <v>-9447</v>
      </c>
      <c r="Z42" s="129">
        <v>25526</v>
      </c>
      <c r="AA42" s="129">
        <v>357902</v>
      </c>
      <c r="AB42" s="129">
        <v>127271</v>
      </c>
      <c r="AC42" s="129">
        <v>5860192</v>
      </c>
      <c r="AD42" s="129">
        <v>636334</v>
      </c>
      <c r="AE42" s="129">
        <v>841088</v>
      </c>
      <c r="AF42" s="129">
        <v>341562</v>
      </c>
      <c r="AG42" s="129"/>
      <c r="AH42" s="129">
        <v>116098</v>
      </c>
      <c r="AI42" s="129"/>
      <c r="AJ42" s="129">
        <v>127271</v>
      </c>
      <c r="AK42" s="129"/>
      <c r="AL42" s="129"/>
      <c r="AM42" s="129">
        <v>417</v>
      </c>
      <c r="AN42" s="129"/>
      <c r="AO42" s="129"/>
      <c r="AP42" s="129">
        <v>443117</v>
      </c>
      <c r="AQ42" s="129">
        <v>417</v>
      </c>
      <c r="AR42" s="129"/>
      <c r="AS42" s="129"/>
      <c r="AT42" s="129"/>
      <c r="AU42" s="129"/>
      <c r="AV42" s="129"/>
      <c r="AW42" s="129"/>
      <c r="AX42" s="129">
        <v>5065090</v>
      </c>
      <c r="AY42" s="129"/>
      <c r="AZ42" s="129">
        <v>1162</v>
      </c>
      <c r="BA42" s="129">
        <v>158335</v>
      </c>
      <c r="BB42" s="129">
        <v>192800</v>
      </c>
      <c r="BC42" s="129">
        <v>56650</v>
      </c>
      <c r="BD42" s="129"/>
      <c r="BE42" s="129">
        <v>433</v>
      </c>
      <c r="BF42" s="129"/>
      <c r="BG42" s="129"/>
      <c r="BH42" s="129">
        <v>433</v>
      </c>
      <c r="BI42" s="129"/>
      <c r="BJ42" s="129">
        <v>4871359</v>
      </c>
      <c r="BK42" s="129">
        <v>1720</v>
      </c>
      <c r="BL42" s="129"/>
      <c r="BM42" s="129"/>
      <c r="BN42" s="129">
        <v>5860192</v>
      </c>
      <c r="BO42" s="129">
        <v>8642</v>
      </c>
      <c r="BP42" s="129"/>
      <c r="BQ42" s="129">
        <v>41520</v>
      </c>
      <c r="BR42" s="129">
        <v>134199</v>
      </c>
      <c r="BS42" s="129"/>
      <c r="BT42" s="129"/>
      <c r="BU42" s="129"/>
      <c r="BV42" s="129">
        <v>2961</v>
      </c>
      <c r="BW42" s="129">
        <v>47202</v>
      </c>
      <c r="BX42" s="129">
        <v>4444</v>
      </c>
      <c r="BY42" s="129">
        <v>50163</v>
      </c>
      <c r="BZ42" s="129"/>
      <c r="CA42" s="129"/>
      <c r="CB42" s="129"/>
      <c r="CC42" s="129">
        <v>14210</v>
      </c>
      <c r="CD42" s="129"/>
      <c r="CE42" s="129"/>
      <c r="CF42" s="129">
        <v>219447</v>
      </c>
      <c r="CG42" s="129">
        <v>3687509</v>
      </c>
      <c r="CH42" s="129"/>
      <c r="CI42" s="129">
        <v>926950</v>
      </c>
      <c r="CJ42" s="129">
        <v>75483</v>
      </c>
      <c r="CK42" s="129">
        <v>120543</v>
      </c>
      <c r="CL42" s="129">
        <v>786764</v>
      </c>
      <c r="CM42" s="129"/>
    </row>
    <row r="43" spans="1:91" x14ac:dyDescent="0.25">
      <c r="A43" s="190">
        <v>201612</v>
      </c>
      <c r="B43" s="190">
        <v>9380</v>
      </c>
      <c r="C43" s="191" t="s">
        <v>1154</v>
      </c>
      <c r="D43" s="191" t="s">
        <v>1113</v>
      </c>
      <c r="E43" s="129">
        <v>1807084</v>
      </c>
      <c r="F43" s="129">
        <v>164851</v>
      </c>
      <c r="G43" s="129">
        <v>1642233</v>
      </c>
      <c r="H43" s="129">
        <v>41231</v>
      </c>
      <c r="I43" s="129">
        <v>122154</v>
      </c>
      <c r="J43" s="129">
        <v>1174834</v>
      </c>
      <c r="K43" s="129">
        <v>2736144</v>
      </c>
      <c r="L43" s="129"/>
      <c r="M43" s="129">
        <v>104547</v>
      </c>
      <c r="N43" s="129">
        <v>1018506</v>
      </c>
      <c r="O43" s="129">
        <v>292010</v>
      </c>
      <c r="P43" s="129">
        <v>13281</v>
      </c>
      <c r="Q43" s="129">
        <v>179493</v>
      </c>
      <c r="R43" s="129">
        <v>340238</v>
      </c>
      <c r="S43" s="129">
        <v>92731</v>
      </c>
      <c r="T43" s="129">
        <v>30876</v>
      </c>
      <c r="U43" s="129">
        <v>1795276</v>
      </c>
      <c r="V43" s="129">
        <v>25913</v>
      </c>
      <c r="W43" s="129"/>
      <c r="X43" s="129">
        <v>2.06</v>
      </c>
      <c r="Y43" s="129">
        <v>2591335</v>
      </c>
      <c r="Z43" s="129">
        <v>3999840</v>
      </c>
      <c r="AA43" s="129">
        <v>4568504</v>
      </c>
      <c r="AB43" s="129"/>
      <c r="AC43" s="129">
        <v>79757628</v>
      </c>
      <c r="AD43" s="129">
        <v>8627072</v>
      </c>
      <c r="AE43" s="129">
        <v>12334138</v>
      </c>
      <c r="AF43" s="129">
        <v>880461</v>
      </c>
      <c r="AG43" s="129"/>
      <c r="AH43" s="129">
        <v>2885333</v>
      </c>
      <c r="AI43" s="129">
        <v>529561</v>
      </c>
      <c r="AJ43" s="129">
        <v>529561</v>
      </c>
      <c r="AK43" s="129">
        <v>1248531</v>
      </c>
      <c r="AL43" s="129"/>
      <c r="AM43" s="129">
        <v>88637</v>
      </c>
      <c r="AN43" s="129"/>
      <c r="AO43" s="129"/>
      <c r="AP43" s="129">
        <v>6034604</v>
      </c>
      <c r="AQ43" s="129">
        <v>88637</v>
      </c>
      <c r="AR43" s="129"/>
      <c r="AS43" s="129"/>
      <c r="AT43" s="129">
        <v>386158</v>
      </c>
      <c r="AU43" s="129"/>
      <c r="AV43" s="129">
        <v>862373</v>
      </c>
      <c r="AW43" s="129"/>
      <c r="AX43" s="129">
        <v>69834597</v>
      </c>
      <c r="AY43" s="129"/>
      <c r="AZ43" s="129">
        <v>18205</v>
      </c>
      <c r="BA43" s="129">
        <v>1093159</v>
      </c>
      <c r="BB43" s="129">
        <v>1255299</v>
      </c>
      <c r="BC43" s="129">
        <v>3080936</v>
      </c>
      <c r="BD43" s="129">
        <v>26307</v>
      </c>
      <c r="BE43" s="129">
        <v>202800</v>
      </c>
      <c r="BF43" s="129"/>
      <c r="BG43" s="129">
        <v>109496</v>
      </c>
      <c r="BH43" s="129">
        <v>66997</v>
      </c>
      <c r="BI43" s="129"/>
      <c r="BJ43" s="129">
        <v>47786998</v>
      </c>
      <c r="BK43" s="129"/>
      <c r="BL43" s="129">
        <v>2007815</v>
      </c>
      <c r="BM43" s="129"/>
      <c r="BN43" s="129">
        <v>79757628</v>
      </c>
      <c r="BO43" s="129">
        <v>123478</v>
      </c>
      <c r="BP43" s="129"/>
      <c r="BQ43" s="129">
        <v>2074174</v>
      </c>
      <c r="BR43" s="129">
        <v>2399160</v>
      </c>
      <c r="BS43" s="129">
        <v>14541484</v>
      </c>
      <c r="BT43" s="129">
        <v>14541484</v>
      </c>
      <c r="BU43" s="129">
        <v>118358</v>
      </c>
      <c r="BV43" s="129">
        <v>70044</v>
      </c>
      <c r="BW43" s="129">
        <v>416747</v>
      </c>
      <c r="BX43" s="129">
        <v>91109</v>
      </c>
      <c r="BY43" s="129">
        <v>486791</v>
      </c>
      <c r="BZ43" s="129">
        <v>20443</v>
      </c>
      <c r="CA43" s="129">
        <v>1583754</v>
      </c>
      <c r="CB43" s="129">
        <v>194437</v>
      </c>
      <c r="CC43" s="129"/>
      <c r="CD43" s="129">
        <v>33852</v>
      </c>
      <c r="CE43" s="129"/>
      <c r="CF43" s="129">
        <v>1557162</v>
      </c>
      <c r="CG43" s="129">
        <v>41218622</v>
      </c>
      <c r="CH43" s="129"/>
      <c r="CI43" s="129">
        <v>14936135</v>
      </c>
      <c r="CJ43" s="129">
        <v>839013</v>
      </c>
      <c r="CK43" s="129">
        <v>595326</v>
      </c>
      <c r="CL43" s="129">
        <v>2182502</v>
      </c>
      <c r="CM43" s="129"/>
    </row>
    <row r="44" spans="1:91" x14ac:dyDescent="0.25">
      <c r="A44" s="190">
        <v>201612</v>
      </c>
      <c r="B44" s="190">
        <v>9312</v>
      </c>
      <c r="C44" s="191" t="s">
        <v>1155</v>
      </c>
      <c r="D44" s="191" t="s">
        <v>1113</v>
      </c>
      <c r="E44" s="129">
        <v>28030</v>
      </c>
      <c r="F44" s="129">
        <v>1377</v>
      </c>
      <c r="G44" s="129">
        <v>26653</v>
      </c>
      <c r="H44" s="129">
        <v>462</v>
      </c>
      <c r="I44" s="129">
        <v>685</v>
      </c>
      <c r="J44" s="129">
        <v>13717</v>
      </c>
      <c r="K44" s="129">
        <v>40147</v>
      </c>
      <c r="L44" s="129">
        <v>0</v>
      </c>
      <c r="M44" s="129">
        <v>0</v>
      </c>
      <c r="N44" s="129">
        <v>8067</v>
      </c>
      <c r="O44" s="129">
        <v>772</v>
      </c>
      <c r="P44" s="129">
        <v>7</v>
      </c>
      <c r="Q44" s="129">
        <v>1757</v>
      </c>
      <c r="R44" s="129">
        <v>-178</v>
      </c>
      <c r="S44" s="129">
        <v>776</v>
      </c>
      <c r="T44" s="129">
        <v>76</v>
      </c>
      <c r="U44" s="129">
        <v>30422</v>
      </c>
      <c r="V44" s="129">
        <v>0</v>
      </c>
      <c r="W44" s="129"/>
      <c r="X44" s="129">
        <v>0</v>
      </c>
      <c r="Y44" s="129">
        <v>0</v>
      </c>
      <c r="Z44" s="129">
        <v>63777</v>
      </c>
      <c r="AA44" s="129">
        <v>76975</v>
      </c>
      <c r="AB44" s="129">
        <v>0</v>
      </c>
      <c r="AC44" s="129">
        <v>839080</v>
      </c>
      <c r="AD44" s="129">
        <v>146317</v>
      </c>
      <c r="AE44" s="129">
        <v>172719</v>
      </c>
      <c r="AF44" s="129">
        <v>897</v>
      </c>
      <c r="AG44" s="129">
        <v>0</v>
      </c>
      <c r="AH44" s="129">
        <v>31070</v>
      </c>
      <c r="AI44" s="129">
        <v>0</v>
      </c>
      <c r="AJ44" s="129">
        <v>0</v>
      </c>
      <c r="AK44" s="129">
        <v>0</v>
      </c>
      <c r="AL44" s="129">
        <v>0</v>
      </c>
      <c r="AM44" s="129">
        <v>0</v>
      </c>
      <c r="AN44" s="129">
        <v>0</v>
      </c>
      <c r="AO44" s="129"/>
      <c r="AP44" s="129">
        <v>86421</v>
      </c>
      <c r="AQ44" s="129">
        <v>0</v>
      </c>
      <c r="AR44" s="129">
        <v>0</v>
      </c>
      <c r="AS44" s="129">
        <v>0</v>
      </c>
      <c r="AT44" s="129">
        <v>0</v>
      </c>
      <c r="AU44" s="129">
        <v>0</v>
      </c>
      <c r="AV44" s="129">
        <v>0</v>
      </c>
      <c r="AW44" s="129">
        <v>0</v>
      </c>
      <c r="AX44" s="129">
        <v>692271</v>
      </c>
      <c r="AY44" s="129"/>
      <c r="AZ44" s="129">
        <v>187</v>
      </c>
      <c r="BA44" s="129">
        <v>0</v>
      </c>
      <c r="BB44" s="129">
        <v>59896</v>
      </c>
      <c r="BC44" s="129">
        <v>15966</v>
      </c>
      <c r="BD44" s="129">
        <v>1</v>
      </c>
      <c r="BE44" s="129">
        <v>493</v>
      </c>
      <c r="BF44" s="129">
        <v>0</v>
      </c>
      <c r="BG44" s="129">
        <v>0</v>
      </c>
      <c r="BH44" s="129">
        <v>492</v>
      </c>
      <c r="BI44" s="129">
        <v>0</v>
      </c>
      <c r="BJ44" s="129">
        <v>593788</v>
      </c>
      <c r="BK44" s="129">
        <v>819</v>
      </c>
      <c r="BL44" s="129">
        <v>0</v>
      </c>
      <c r="BM44" s="129">
        <v>0</v>
      </c>
      <c r="BN44" s="129">
        <v>839080</v>
      </c>
      <c r="BO44" s="129">
        <v>1885</v>
      </c>
      <c r="BP44" s="129">
        <v>0</v>
      </c>
      <c r="BQ44" s="129">
        <v>4318</v>
      </c>
      <c r="BR44" s="129">
        <v>0</v>
      </c>
      <c r="BS44" s="129">
        <v>81511</v>
      </c>
      <c r="BT44" s="129">
        <v>81511</v>
      </c>
      <c r="BU44" s="129">
        <v>0</v>
      </c>
      <c r="BV44" s="129">
        <v>0</v>
      </c>
      <c r="BW44" s="129">
        <v>7392</v>
      </c>
      <c r="BX44" s="129">
        <v>1905</v>
      </c>
      <c r="BY44" s="129">
        <v>7392</v>
      </c>
      <c r="BZ44" s="129">
        <v>0</v>
      </c>
      <c r="CA44" s="129">
        <v>0</v>
      </c>
      <c r="CB44" s="129">
        <v>0</v>
      </c>
      <c r="CC44" s="129">
        <v>328</v>
      </c>
      <c r="CD44" s="129">
        <v>0</v>
      </c>
      <c r="CE44" s="129">
        <v>0</v>
      </c>
      <c r="CF44" s="129">
        <v>27239</v>
      </c>
      <c r="CG44" s="129">
        <v>424645</v>
      </c>
      <c r="CH44" s="129">
        <v>1647</v>
      </c>
      <c r="CI44" s="129">
        <v>188184</v>
      </c>
      <c r="CJ44" s="129">
        <v>6310</v>
      </c>
      <c r="CK44" s="129">
        <v>53722</v>
      </c>
      <c r="CL44" s="129">
        <v>46304</v>
      </c>
      <c r="CM44" s="129">
        <v>0</v>
      </c>
    </row>
    <row r="45" spans="1:91" x14ac:dyDescent="0.25">
      <c r="A45" s="190">
        <v>201612</v>
      </c>
      <c r="B45" s="190">
        <v>9827</v>
      </c>
      <c r="C45" s="191" t="s">
        <v>1156</v>
      </c>
      <c r="D45" s="191" t="s">
        <v>1113</v>
      </c>
      <c r="E45" s="129">
        <v>47492</v>
      </c>
      <c r="F45" s="129">
        <v>2917</v>
      </c>
      <c r="G45" s="129">
        <v>44575</v>
      </c>
      <c r="H45" s="129">
        <v>662</v>
      </c>
      <c r="I45" s="129">
        <v>1919</v>
      </c>
      <c r="J45" s="129">
        <v>16638</v>
      </c>
      <c r="K45" s="129">
        <v>59957</v>
      </c>
      <c r="L45" s="129">
        <v>0</v>
      </c>
      <c r="M45" s="129">
        <v>3245</v>
      </c>
      <c r="N45" s="129">
        <v>1774</v>
      </c>
      <c r="O45" s="129">
        <v>18910</v>
      </c>
      <c r="P45" s="129">
        <v>223</v>
      </c>
      <c r="Q45" s="129">
        <v>-219</v>
      </c>
      <c r="R45" s="129">
        <v>-1288</v>
      </c>
      <c r="S45" s="129">
        <v>612</v>
      </c>
      <c r="T45" s="129">
        <v>40</v>
      </c>
      <c r="U45" s="129">
        <v>40435</v>
      </c>
      <c r="V45" s="129">
        <v>0</v>
      </c>
      <c r="W45" s="129"/>
      <c r="X45" s="129">
        <v>0</v>
      </c>
      <c r="Y45" s="129">
        <v>0</v>
      </c>
      <c r="Z45" s="129">
        <v>8637</v>
      </c>
      <c r="AA45" s="129">
        <v>59130</v>
      </c>
      <c r="AB45" s="129">
        <v>0</v>
      </c>
      <c r="AC45" s="129">
        <v>1373005</v>
      </c>
      <c r="AD45" s="129">
        <v>187426</v>
      </c>
      <c r="AE45" s="129">
        <v>131060</v>
      </c>
      <c r="AF45" s="129">
        <v>63284</v>
      </c>
      <c r="AG45" s="129">
        <v>0</v>
      </c>
      <c r="AH45" s="129">
        <v>9</v>
      </c>
      <c r="AI45" s="129">
        <v>0</v>
      </c>
      <c r="AJ45" s="129">
        <v>0</v>
      </c>
      <c r="AK45" s="129">
        <v>12745</v>
      </c>
      <c r="AL45" s="129">
        <v>0</v>
      </c>
      <c r="AM45" s="129">
        <v>0</v>
      </c>
      <c r="AN45" s="129">
        <v>0</v>
      </c>
      <c r="AO45" s="129"/>
      <c r="AP45" s="129">
        <v>122719</v>
      </c>
      <c r="AQ45" s="129">
        <v>0</v>
      </c>
      <c r="AR45" s="129">
        <v>0</v>
      </c>
      <c r="AS45" s="129">
        <v>0</v>
      </c>
      <c r="AT45" s="129">
        <v>12377</v>
      </c>
      <c r="AU45" s="129">
        <v>0</v>
      </c>
      <c r="AV45" s="129">
        <v>368</v>
      </c>
      <c r="AW45" s="129">
        <v>0</v>
      </c>
      <c r="AX45" s="129">
        <v>1154978</v>
      </c>
      <c r="AY45" s="129"/>
      <c r="AZ45" s="129">
        <v>158</v>
      </c>
      <c r="BA45" s="129">
        <v>30000</v>
      </c>
      <c r="BB45" s="129">
        <v>51962</v>
      </c>
      <c r="BC45" s="129">
        <v>17911</v>
      </c>
      <c r="BD45" s="129">
        <v>600</v>
      </c>
      <c r="BE45" s="129">
        <v>600</v>
      </c>
      <c r="BF45" s="129">
        <v>0</v>
      </c>
      <c r="BG45" s="129">
        <v>0</v>
      </c>
      <c r="BH45" s="129">
        <v>0</v>
      </c>
      <c r="BI45" s="129">
        <v>0</v>
      </c>
      <c r="BJ45" s="129">
        <v>1057425</v>
      </c>
      <c r="BK45" s="129">
        <v>0</v>
      </c>
      <c r="BL45" s="129">
        <v>0</v>
      </c>
      <c r="BM45" s="129">
        <v>0</v>
      </c>
      <c r="BN45" s="129">
        <v>1373005</v>
      </c>
      <c r="BO45" s="129">
        <v>777</v>
      </c>
      <c r="BP45" s="129">
        <v>0</v>
      </c>
      <c r="BQ45" s="129">
        <v>23421</v>
      </c>
      <c r="BR45" s="129">
        <v>0</v>
      </c>
      <c r="BS45" s="129">
        <v>79484</v>
      </c>
      <c r="BT45" s="129">
        <v>79484</v>
      </c>
      <c r="BU45" s="129">
        <v>0</v>
      </c>
      <c r="BV45" s="129">
        <v>0</v>
      </c>
      <c r="BW45" s="129">
        <v>0</v>
      </c>
      <c r="BX45" s="129">
        <v>1624</v>
      </c>
      <c r="BY45" s="129">
        <v>0</v>
      </c>
      <c r="BZ45" s="129">
        <v>51</v>
      </c>
      <c r="CA45" s="129">
        <v>57477</v>
      </c>
      <c r="CB45" s="129">
        <v>0</v>
      </c>
      <c r="CC45" s="129">
        <v>2939</v>
      </c>
      <c r="CD45" s="129">
        <v>216</v>
      </c>
      <c r="CE45" s="129">
        <v>0</v>
      </c>
      <c r="CF45" s="129">
        <v>20070</v>
      </c>
      <c r="CG45" s="129">
        <v>705856</v>
      </c>
      <c r="CH45" s="129">
        <v>2745</v>
      </c>
      <c r="CI45" s="129">
        <v>340515</v>
      </c>
      <c r="CJ45" s="129">
        <v>1993</v>
      </c>
      <c r="CK45" s="129">
        <v>60548</v>
      </c>
      <c r="CL45" s="129">
        <v>77283</v>
      </c>
      <c r="CM45" s="129">
        <v>0</v>
      </c>
    </row>
    <row r="46" spans="1:91" x14ac:dyDescent="0.25">
      <c r="A46" s="190">
        <v>201612</v>
      </c>
      <c r="B46" s="190">
        <v>9388</v>
      </c>
      <c r="C46" s="191" t="s">
        <v>1157</v>
      </c>
      <c r="D46" s="191" t="s">
        <v>1113</v>
      </c>
      <c r="E46" s="129">
        <v>60405</v>
      </c>
      <c r="F46" s="129">
        <v>5136</v>
      </c>
      <c r="G46" s="129">
        <v>55269</v>
      </c>
      <c r="H46" s="129">
        <v>613</v>
      </c>
      <c r="I46" s="129">
        <v>843</v>
      </c>
      <c r="J46" s="129">
        <v>30339</v>
      </c>
      <c r="K46" s="129">
        <v>85377</v>
      </c>
      <c r="L46" s="129">
        <v>0</v>
      </c>
      <c r="M46" s="129">
        <v>0</v>
      </c>
      <c r="N46" s="129">
        <v>14087</v>
      </c>
      <c r="O46" s="129">
        <v>14591</v>
      </c>
      <c r="P46" s="129">
        <v>595</v>
      </c>
      <c r="Q46" s="129">
        <v>3642</v>
      </c>
      <c r="R46" s="129">
        <v>2036</v>
      </c>
      <c r="S46" s="129">
        <v>7274</v>
      </c>
      <c r="T46" s="129">
        <v>6344</v>
      </c>
      <c r="U46" s="129">
        <v>57209</v>
      </c>
      <c r="V46" s="129">
        <v>0</v>
      </c>
      <c r="W46" s="129"/>
      <c r="X46" s="129">
        <v>0</v>
      </c>
      <c r="Y46" s="129">
        <v>0</v>
      </c>
      <c r="Z46" s="129">
        <v>55715</v>
      </c>
      <c r="AA46" s="129">
        <v>132847</v>
      </c>
      <c r="AB46" s="129">
        <v>0</v>
      </c>
      <c r="AC46" s="129">
        <v>1629202</v>
      </c>
      <c r="AD46" s="129">
        <v>162927</v>
      </c>
      <c r="AE46" s="129">
        <v>320031</v>
      </c>
      <c r="AF46" s="129">
        <v>41459</v>
      </c>
      <c r="AG46" s="129">
        <v>0</v>
      </c>
      <c r="AH46" s="129">
        <v>90010</v>
      </c>
      <c r="AI46" s="129">
        <v>44817</v>
      </c>
      <c r="AJ46" s="129">
        <v>44817</v>
      </c>
      <c r="AK46" s="129">
        <v>0</v>
      </c>
      <c r="AL46" s="129">
        <v>0</v>
      </c>
      <c r="AM46" s="129">
        <v>0</v>
      </c>
      <c r="AN46" s="129">
        <v>0</v>
      </c>
      <c r="AO46" s="129"/>
      <c r="AP46" s="129">
        <v>101911</v>
      </c>
      <c r="AQ46" s="129">
        <v>0</v>
      </c>
      <c r="AR46" s="129">
        <v>0</v>
      </c>
      <c r="AS46" s="129">
        <v>0</v>
      </c>
      <c r="AT46" s="129">
        <v>0</v>
      </c>
      <c r="AU46" s="129">
        <v>0</v>
      </c>
      <c r="AV46" s="129">
        <v>0</v>
      </c>
      <c r="AW46" s="129">
        <v>0</v>
      </c>
      <c r="AX46" s="129">
        <v>1415075</v>
      </c>
      <c r="AY46" s="129"/>
      <c r="AZ46" s="129">
        <v>3671</v>
      </c>
      <c r="BA46" s="129">
        <v>51000</v>
      </c>
      <c r="BB46" s="129">
        <v>61016</v>
      </c>
      <c r="BC46" s="129">
        <v>29507</v>
      </c>
      <c r="BD46" s="129">
        <v>0</v>
      </c>
      <c r="BE46" s="129">
        <v>200</v>
      </c>
      <c r="BF46" s="129">
        <v>200</v>
      </c>
      <c r="BG46" s="129">
        <v>0</v>
      </c>
      <c r="BH46" s="129">
        <v>0</v>
      </c>
      <c r="BI46" s="129">
        <v>0</v>
      </c>
      <c r="BJ46" s="129">
        <v>1211449</v>
      </c>
      <c r="BK46" s="129">
        <v>0</v>
      </c>
      <c r="BL46" s="129">
        <v>0</v>
      </c>
      <c r="BM46" s="129">
        <v>0</v>
      </c>
      <c r="BN46" s="129">
        <v>1629202</v>
      </c>
      <c r="BO46" s="129">
        <v>2859</v>
      </c>
      <c r="BP46" s="129">
        <v>0</v>
      </c>
      <c r="BQ46" s="129">
        <v>7655</v>
      </c>
      <c r="BR46" s="129">
        <v>0</v>
      </c>
      <c r="BS46" s="129">
        <v>170447</v>
      </c>
      <c r="BT46" s="129">
        <v>170447</v>
      </c>
      <c r="BU46" s="129">
        <v>0</v>
      </c>
      <c r="BV46" s="129">
        <v>0</v>
      </c>
      <c r="BW46" s="129">
        <v>10575</v>
      </c>
      <c r="BX46" s="129">
        <v>7675</v>
      </c>
      <c r="BY46" s="129">
        <v>10575</v>
      </c>
      <c r="BZ46" s="129">
        <v>19</v>
      </c>
      <c r="CA46" s="129">
        <v>0</v>
      </c>
      <c r="CB46" s="129">
        <v>20546</v>
      </c>
      <c r="CC46" s="129">
        <v>2380</v>
      </c>
      <c r="CD46" s="129">
        <v>3042</v>
      </c>
      <c r="CE46" s="129">
        <v>0</v>
      </c>
      <c r="CF46" s="129">
        <v>59727</v>
      </c>
      <c r="CG46" s="129">
        <v>774900</v>
      </c>
      <c r="CH46" s="129">
        <v>0</v>
      </c>
      <c r="CI46" s="129">
        <v>437275</v>
      </c>
      <c r="CJ46" s="129">
        <v>10445</v>
      </c>
      <c r="CK46" s="129">
        <v>60743</v>
      </c>
      <c r="CL46" s="129">
        <v>71358</v>
      </c>
      <c r="CM46" s="129">
        <v>0</v>
      </c>
    </row>
    <row r="47" spans="1:91" x14ac:dyDescent="0.25">
      <c r="A47" s="190">
        <v>201612</v>
      </c>
      <c r="B47" s="190">
        <v>9335</v>
      </c>
      <c r="C47" s="191" t="s">
        <v>1158</v>
      </c>
      <c r="D47" s="191" t="s">
        <v>1113</v>
      </c>
      <c r="E47" s="129">
        <v>696388</v>
      </c>
      <c r="F47" s="129">
        <v>54857</v>
      </c>
      <c r="G47" s="129">
        <v>641531</v>
      </c>
      <c r="H47" s="129">
        <v>13314</v>
      </c>
      <c r="I47" s="129">
        <v>18702</v>
      </c>
      <c r="J47" s="129">
        <v>363591</v>
      </c>
      <c r="K47" s="129">
        <v>999734</v>
      </c>
      <c r="L47" s="129">
        <v>0</v>
      </c>
      <c r="M47" s="129">
        <v>50973</v>
      </c>
      <c r="N47" s="129">
        <v>268485</v>
      </c>
      <c r="O47" s="129">
        <v>93849</v>
      </c>
      <c r="P47" s="129">
        <v>2055</v>
      </c>
      <c r="Q47" s="129">
        <v>46660</v>
      </c>
      <c r="R47" s="129">
        <v>67492</v>
      </c>
      <c r="S47" s="129">
        <v>35276</v>
      </c>
      <c r="T47" s="129">
        <v>24250</v>
      </c>
      <c r="U47" s="129">
        <v>742783</v>
      </c>
      <c r="V47" s="129">
        <v>0</v>
      </c>
      <c r="W47" s="129"/>
      <c r="X47" s="129">
        <v>0</v>
      </c>
      <c r="Y47" s="129">
        <v>0</v>
      </c>
      <c r="Z47" s="129">
        <v>590433</v>
      </c>
      <c r="AA47" s="129">
        <v>1632481</v>
      </c>
      <c r="AB47" s="129">
        <v>749480</v>
      </c>
      <c r="AC47" s="129">
        <v>21823103</v>
      </c>
      <c r="AD47" s="129">
        <v>3161498</v>
      </c>
      <c r="AE47" s="129">
        <v>4433708</v>
      </c>
      <c r="AF47" s="129">
        <v>1495733</v>
      </c>
      <c r="AG47" s="129">
        <v>0</v>
      </c>
      <c r="AH47" s="129">
        <v>715060</v>
      </c>
      <c r="AI47" s="129">
        <v>524931</v>
      </c>
      <c r="AJ47" s="129">
        <v>1274410</v>
      </c>
      <c r="AK47" s="129">
        <v>274738</v>
      </c>
      <c r="AL47" s="129">
        <v>0</v>
      </c>
      <c r="AM47" s="129">
        <v>862</v>
      </c>
      <c r="AN47" s="129">
        <v>0</v>
      </c>
      <c r="AO47" s="129"/>
      <c r="AP47" s="129">
        <v>2237209</v>
      </c>
      <c r="AQ47" s="129">
        <v>862</v>
      </c>
      <c r="AR47" s="129">
        <v>0</v>
      </c>
      <c r="AS47" s="129">
        <v>0</v>
      </c>
      <c r="AT47" s="129">
        <v>74738</v>
      </c>
      <c r="AU47" s="129">
        <v>0</v>
      </c>
      <c r="AV47" s="129">
        <v>200000</v>
      </c>
      <c r="AW47" s="129">
        <v>0</v>
      </c>
      <c r="AX47" s="129">
        <v>18231643</v>
      </c>
      <c r="AY47" s="129"/>
      <c r="AZ47" s="129">
        <v>8913</v>
      </c>
      <c r="BA47" s="129">
        <v>358239</v>
      </c>
      <c r="BB47" s="129">
        <v>648690</v>
      </c>
      <c r="BC47" s="129">
        <v>892332</v>
      </c>
      <c r="BD47" s="129">
        <v>15896</v>
      </c>
      <c r="BE47" s="129">
        <v>71724</v>
      </c>
      <c r="BF47" s="129">
        <v>5444</v>
      </c>
      <c r="BG47" s="129">
        <v>13224</v>
      </c>
      <c r="BH47" s="129">
        <v>37159</v>
      </c>
      <c r="BI47" s="129">
        <v>0</v>
      </c>
      <c r="BJ47" s="129">
        <v>15918679</v>
      </c>
      <c r="BK47" s="129">
        <v>0</v>
      </c>
      <c r="BL47" s="129">
        <v>0</v>
      </c>
      <c r="BM47" s="129">
        <v>0</v>
      </c>
      <c r="BN47" s="129">
        <v>21823103</v>
      </c>
      <c r="BO47" s="129">
        <v>90610</v>
      </c>
      <c r="BP47" s="129">
        <v>0</v>
      </c>
      <c r="BQ47" s="129">
        <v>258133</v>
      </c>
      <c r="BR47" s="129">
        <v>1219307</v>
      </c>
      <c r="BS47" s="129">
        <v>192411</v>
      </c>
      <c r="BT47" s="129">
        <v>192411</v>
      </c>
      <c r="BU47" s="129">
        <v>277315</v>
      </c>
      <c r="BV47" s="129">
        <v>90029</v>
      </c>
      <c r="BW47" s="129">
        <v>76546</v>
      </c>
      <c r="BX47" s="129">
        <v>43347</v>
      </c>
      <c r="BY47" s="129">
        <v>166575</v>
      </c>
      <c r="BZ47" s="129">
        <v>17244</v>
      </c>
      <c r="CA47" s="129">
        <v>182341</v>
      </c>
      <c r="CB47" s="129">
        <v>136787</v>
      </c>
      <c r="CC47" s="129">
        <v>0</v>
      </c>
      <c r="CD47" s="129">
        <v>1443</v>
      </c>
      <c r="CE47" s="129">
        <v>0</v>
      </c>
      <c r="CF47" s="129">
        <v>805552</v>
      </c>
      <c r="CG47" s="129">
        <v>13105979</v>
      </c>
      <c r="CH47" s="129">
        <v>0</v>
      </c>
      <c r="CI47" s="129">
        <v>4605107</v>
      </c>
      <c r="CJ47" s="129">
        <v>221825</v>
      </c>
      <c r="CK47" s="129">
        <v>407364</v>
      </c>
      <c r="CL47" s="129">
        <v>1532895</v>
      </c>
      <c r="CM47" s="129">
        <v>0</v>
      </c>
    </row>
    <row r="48" spans="1:91" x14ac:dyDescent="0.25">
      <c r="A48" s="190">
        <v>201612</v>
      </c>
      <c r="B48" s="190">
        <v>522</v>
      </c>
      <c r="C48" s="191" t="s">
        <v>1159</v>
      </c>
      <c r="D48" s="191" t="s">
        <v>1113</v>
      </c>
      <c r="E48" s="129">
        <v>623503</v>
      </c>
      <c r="F48" s="129">
        <v>102199</v>
      </c>
      <c r="G48" s="129">
        <v>521304</v>
      </c>
      <c r="H48" s="129">
        <v>18361</v>
      </c>
      <c r="I48" s="129">
        <v>15607</v>
      </c>
      <c r="J48" s="129">
        <v>418563</v>
      </c>
      <c r="K48" s="129">
        <v>942621</v>
      </c>
      <c r="L48" s="129"/>
      <c r="M48" s="129">
        <v>-20104</v>
      </c>
      <c r="N48" s="129">
        <v>198689</v>
      </c>
      <c r="O48" s="129">
        <v>111735</v>
      </c>
      <c r="P48" s="129">
        <v>12821</v>
      </c>
      <c r="Q48" s="129">
        <v>-17029</v>
      </c>
      <c r="R48" s="129">
        <v>68962</v>
      </c>
      <c r="S48" s="129">
        <v>44989</v>
      </c>
      <c r="T48" s="129">
        <v>17476</v>
      </c>
      <c r="U48" s="129">
        <v>640721</v>
      </c>
      <c r="V48" s="129">
        <v>930</v>
      </c>
      <c r="W48" s="129"/>
      <c r="X48" s="129">
        <v>0.7</v>
      </c>
      <c r="Y48" s="129">
        <v>92970</v>
      </c>
      <c r="Z48" s="129">
        <v>1302141</v>
      </c>
      <c r="AA48" s="129">
        <v>1987191</v>
      </c>
      <c r="AB48" s="129"/>
      <c r="AC48" s="129">
        <v>19844721</v>
      </c>
      <c r="AD48" s="129">
        <v>2587767</v>
      </c>
      <c r="AE48" s="129">
        <v>4763496</v>
      </c>
      <c r="AF48" s="129">
        <v>1293525</v>
      </c>
      <c r="AG48" s="129"/>
      <c r="AH48" s="129">
        <v>180639</v>
      </c>
      <c r="AI48" s="129"/>
      <c r="AJ48" s="129"/>
      <c r="AK48" s="129">
        <v>1091076</v>
      </c>
      <c r="AL48" s="129"/>
      <c r="AM48" s="129">
        <v>3642</v>
      </c>
      <c r="AN48" s="129"/>
      <c r="AO48" s="129"/>
      <c r="AP48" s="129">
        <v>1362737</v>
      </c>
      <c r="AQ48" s="129">
        <v>3642</v>
      </c>
      <c r="AR48" s="129"/>
      <c r="AS48" s="129"/>
      <c r="AT48" s="129"/>
      <c r="AU48" s="129">
        <v>561378</v>
      </c>
      <c r="AV48" s="129">
        <v>529698</v>
      </c>
      <c r="AW48" s="129"/>
      <c r="AX48" s="129">
        <v>16702240</v>
      </c>
      <c r="AY48" s="129"/>
      <c r="AZ48" s="129">
        <v>3558</v>
      </c>
      <c r="BA48" s="129">
        <v>465956</v>
      </c>
      <c r="BB48" s="129">
        <v>130312</v>
      </c>
      <c r="BC48" s="129">
        <v>221929</v>
      </c>
      <c r="BD48" s="129">
        <v>21693</v>
      </c>
      <c r="BE48" s="129">
        <v>88754</v>
      </c>
      <c r="BF48" s="129"/>
      <c r="BG48" s="129"/>
      <c r="BH48" s="129">
        <v>67061</v>
      </c>
      <c r="BI48" s="129"/>
      <c r="BJ48" s="129">
        <v>15658817</v>
      </c>
      <c r="BK48" s="129"/>
      <c r="BL48" s="129"/>
      <c r="BM48" s="129"/>
      <c r="BN48" s="129">
        <v>19844721</v>
      </c>
      <c r="BO48" s="129">
        <v>14841</v>
      </c>
      <c r="BP48" s="129"/>
      <c r="BQ48" s="129">
        <v>188209</v>
      </c>
      <c r="BR48" s="129">
        <v>424060</v>
      </c>
      <c r="BS48" s="129">
        <v>393877</v>
      </c>
      <c r="BT48" s="129">
        <v>393878</v>
      </c>
      <c r="BU48" s="129">
        <v>30437</v>
      </c>
      <c r="BV48" s="129">
        <v>17470</v>
      </c>
      <c r="BW48" s="129">
        <v>86348</v>
      </c>
      <c r="BX48" s="129">
        <v>47136</v>
      </c>
      <c r="BY48" s="129">
        <v>103818</v>
      </c>
      <c r="BZ48" s="129">
        <v>17664</v>
      </c>
      <c r="CA48" s="129">
        <v>433654</v>
      </c>
      <c r="CB48" s="129">
        <v>149786</v>
      </c>
      <c r="CC48" s="129">
        <v>151393</v>
      </c>
      <c r="CD48" s="129">
        <v>16180</v>
      </c>
      <c r="CE48" s="129">
        <v>99634</v>
      </c>
      <c r="CF48" s="129">
        <v>663287</v>
      </c>
      <c r="CG48" s="129">
        <v>10429309</v>
      </c>
      <c r="CH48" s="129"/>
      <c r="CI48" s="129">
        <v>5361280</v>
      </c>
      <c r="CJ48" s="129">
        <v>215718</v>
      </c>
      <c r="CK48" s="129">
        <v>384241</v>
      </c>
      <c r="CL48" s="129">
        <v>1359976</v>
      </c>
      <c r="CM48" s="129"/>
    </row>
    <row r="49" spans="1:91" x14ac:dyDescent="0.25">
      <c r="A49" s="190">
        <v>201612</v>
      </c>
      <c r="B49" s="190">
        <v>9090</v>
      </c>
      <c r="C49" s="191" t="s">
        <v>1160</v>
      </c>
      <c r="D49" s="191" t="s">
        <v>1113</v>
      </c>
      <c r="E49" s="129">
        <v>193324</v>
      </c>
      <c r="F49" s="129">
        <v>10647</v>
      </c>
      <c r="G49" s="129">
        <v>182678</v>
      </c>
      <c r="H49" s="129">
        <v>6076</v>
      </c>
      <c r="I49" s="129">
        <v>3072</v>
      </c>
      <c r="J49" s="129">
        <v>111130</v>
      </c>
      <c r="K49" s="129">
        <v>296811</v>
      </c>
      <c r="L49" s="129">
        <v>0</v>
      </c>
      <c r="M49" s="129">
        <v>12240</v>
      </c>
      <c r="N49" s="129">
        <v>120661</v>
      </c>
      <c r="O49" s="129">
        <v>17878</v>
      </c>
      <c r="P49" s="129">
        <v>405</v>
      </c>
      <c r="Q49" s="129">
        <v>23887</v>
      </c>
      <c r="R49" s="129">
        <v>25527</v>
      </c>
      <c r="S49" s="129">
        <v>13387</v>
      </c>
      <c r="T49" s="129">
        <v>14377</v>
      </c>
      <c r="U49" s="129">
        <v>196623</v>
      </c>
      <c r="V49" s="129">
        <v>0</v>
      </c>
      <c r="W49" s="129"/>
      <c r="X49" s="129">
        <v>0</v>
      </c>
      <c r="Y49" s="129">
        <v>0</v>
      </c>
      <c r="Z49" s="129">
        <v>230301</v>
      </c>
      <c r="AA49" s="129">
        <v>493965</v>
      </c>
      <c r="AB49" s="129">
        <v>40000</v>
      </c>
      <c r="AC49" s="129">
        <v>7576470</v>
      </c>
      <c r="AD49" s="129">
        <v>1279799</v>
      </c>
      <c r="AE49" s="129">
        <v>1506781</v>
      </c>
      <c r="AF49" s="129">
        <v>283691</v>
      </c>
      <c r="AG49" s="129">
        <v>0</v>
      </c>
      <c r="AH49" s="129">
        <v>498824</v>
      </c>
      <c r="AI49" s="129">
        <v>100224</v>
      </c>
      <c r="AJ49" s="129">
        <v>140224</v>
      </c>
      <c r="AK49" s="129">
        <v>36398</v>
      </c>
      <c r="AL49" s="129">
        <v>0</v>
      </c>
      <c r="AM49" s="129">
        <v>0</v>
      </c>
      <c r="AN49" s="129">
        <v>0</v>
      </c>
      <c r="AO49" s="129"/>
      <c r="AP49" s="129">
        <v>911888</v>
      </c>
      <c r="AQ49" s="129">
        <v>0</v>
      </c>
      <c r="AR49" s="129">
        <v>0</v>
      </c>
      <c r="AS49" s="129">
        <v>0</v>
      </c>
      <c r="AT49" s="129">
        <v>36398</v>
      </c>
      <c r="AU49" s="129">
        <v>0</v>
      </c>
      <c r="AV49" s="129">
        <v>0</v>
      </c>
      <c r="AW49" s="129">
        <v>0</v>
      </c>
      <c r="AX49" s="129">
        <v>6281233</v>
      </c>
      <c r="AY49" s="129"/>
      <c r="AZ49" s="129">
        <v>9232</v>
      </c>
      <c r="BA49" s="129">
        <v>0</v>
      </c>
      <c r="BB49" s="129">
        <v>331513</v>
      </c>
      <c r="BC49" s="129">
        <v>170369</v>
      </c>
      <c r="BD49" s="129">
        <v>6824</v>
      </c>
      <c r="BE49" s="129">
        <v>15439</v>
      </c>
      <c r="BF49" s="129">
        <v>4173</v>
      </c>
      <c r="BG49" s="129">
        <v>0</v>
      </c>
      <c r="BH49" s="129">
        <v>4441</v>
      </c>
      <c r="BI49" s="129">
        <v>0</v>
      </c>
      <c r="BJ49" s="129">
        <v>5074850</v>
      </c>
      <c r="BK49" s="129">
        <v>4143</v>
      </c>
      <c r="BL49" s="129">
        <v>0</v>
      </c>
      <c r="BM49" s="129">
        <v>0</v>
      </c>
      <c r="BN49" s="129">
        <v>7576470</v>
      </c>
      <c r="BO49" s="129">
        <v>23923</v>
      </c>
      <c r="BP49" s="129">
        <v>0</v>
      </c>
      <c r="BQ49" s="129">
        <v>26603</v>
      </c>
      <c r="BR49" s="129">
        <v>2999</v>
      </c>
      <c r="BS49" s="129">
        <v>1019641</v>
      </c>
      <c r="BT49" s="129">
        <v>1019641</v>
      </c>
      <c r="BU49" s="129">
        <v>72918</v>
      </c>
      <c r="BV49" s="129">
        <v>13597</v>
      </c>
      <c r="BW49" s="129">
        <v>88686</v>
      </c>
      <c r="BX49" s="129">
        <v>8790</v>
      </c>
      <c r="BY49" s="129">
        <v>102283</v>
      </c>
      <c r="BZ49" s="129">
        <v>0</v>
      </c>
      <c r="CA49" s="129">
        <v>19136</v>
      </c>
      <c r="CB49" s="129">
        <v>13065</v>
      </c>
      <c r="CC49" s="129">
        <v>4389</v>
      </c>
      <c r="CD49" s="129">
        <v>4076</v>
      </c>
      <c r="CE49" s="129">
        <v>0</v>
      </c>
      <c r="CF49" s="129">
        <v>317650</v>
      </c>
      <c r="CG49" s="129">
        <v>3773742</v>
      </c>
      <c r="CH49" s="129">
        <v>0</v>
      </c>
      <c r="CI49" s="129">
        <v>1663378</v>
      </c>
      <c r="CJ49" s="129">
        <v>96775</v>
      </c>
      <c r="CK49" s="129">
        <v>145665</v>
      </c>
      <c r="CL49" s="129">
        <v>381214</v>
      </c>
      <c r="CM49" s="129">
        <v>0</v>
      </c>
    </row>
    <row r="50" spans="1:91" x14ac:dyDescent="0.25">
      <c r="A50" s="190">
        <v>201612</v>
      </c>
      <c r="B50" s="190">
        <v>9070</v>
      </c>
      <c r="C50" s="191" t="s">
        <v>1161</v>
      </c>
      <c r="D50" s="191" t="s">
        <v>1113</v>
      </c>
      <c r="E50" s="129">
        <v>585011</v>
      </c>
      <c r="F50" s="129">
        <v>70463</v>
      </c>
      <c r="G50" s="129">
        <v>514548</v>
      </c>
      <c r="H50" s="129">
        <v>9057</v>
      </c>
      <c r="I50" s="129">
        <v>22453</v>
      </c>
      <c r="J50" s="129">
        <v>254510</v>
      </c>
      <c r="K50" s="129">
        <v>755662</v>
      </c>
      <c r="L50" s="129">
        <v>0</v>
      </c>
      <c r="M50" s="129">
        <v>24225</v>
      </c>
      <c r="N50" s="129">
        <v>233879</v>
      </c>
      <c r="O50" s="129">
        <v>228667</v>
      </c>
      <c r="P50" s="129">
        <v>1598</v>
      </c>
      <c r="Q50" s="129">
        <v>34190</v>
      </c>
      <c r="R50" s="129">
        <v>72538</v>
      </c>
      <c r="S50" s="129">
        <v>13818</v>
      </c>
      <c r="T50" s="129">
        <v>4832</v>
      </c>
      <c r="U50" s="129">
        <v>379296</v>
      </c>
      <c r="V50" s="129">
        <v>0</v>
      </c>
      <c r="W50" s="129"/>
      <c r="X50" s="129">
        <v>0</v>
      </c>
      <c r="Y50" s="129">
        <v>0</v>
      </c>
      <c r="Z50" s="129">
        <v>699824</v>
      </c>
      <c r="AA50" s="129">
        <v>1526083</v>
      </c>
      <c r="AB50" s="129">
        <v>0</v>
      </c>
      <c r="AC50" s="129">
        <v>15135386</v>
      </c>
      <c r="AD50" s="129">
        <v>2270055</v>
      </c>
      <c r="AE50" s="129">
        <v>3061249</v>
      </c>
      <c r="AF50" s="129">
        <v>665813</v>
      </c>
      <c r="AG50" s="129">
        <v>0</v>
      </c>
      <c r="AH50" s="129">
        <v>169529</v>
      </c>
      <c r="AI50" s="129">
        <v>0</v>
      </c>
      <c r="AJ50" s="129">
        <v>0</v>
      </c>
      <c r="AK50" s="129">
        <v>53560</v>
      </c>
      <c r="AL50" s="129">
        <v>0</v>
      </c>
      <c r="AM50" s="129">
        <v>2250</v>
      </c>
      <c r="AN50" s="129">
        <v>0</v>
      </c>
      <c r="AO50" s="129"/>
      <c r="AP50" s="129">
        <v>1043559</v>
      </c>
      <c r="AQ50" s="129">
        <v>2250</v>
      </c>
      <c r="AR50" s="129">
        <v>0</v>
      </c>
      <c r="AS50" s="129">
        <v>0</v>
      </c>
      <c r="AT50" s="129">
        <v>28560</v>
      </c>
      <c r="AU50" s="129">
        <v>0</v>
      </c>
      <c r="AV50" s="129">
        <v>25000</v>
      </c>
      <c r="AW50" s="129">
        <v>0</v>
      </c>
      <c r="AX50" s="129">
        <v>12228695</v>
      </c>
      <c r="AY50" s="129"/>
      <c r="AZ50" s="129">
        <v>20435</v>
      </c>
      <c r="BA50" s="129">
        <v>625031</v>
      </c>
      <c r="BB50" s="129">
        <v>1170686</v>
      </c>
      <c r="BC50" s="129">
        <v>259599</v>
      </c>
      <c r="BD50" s="129">
        <v>5</v>
      </c>
      <c r="BE50" s="129">
        <v>11604</v>
      </c>
      <c r="BF50" s="129">
        <v>6113</v>
      </c>
      <c r="BG50" s="129">
        <v>0</v>
      </c>
      <c r="BH50" s="129">
        <v>5486</v>
      </c>
      <c r="BI50" s="129">
        <v>0</v>
      </c>
      <c r="BJ50" s="129">
        <v>9653504</v>
      </c>
      <c r="BK50" s="129">
        <v>980</v>
      </c>
      <c r="BL50" s="129">
        <v>0</v>
      </c>
      <c r="BM50" s="129">
        <v>277516</v>
      </c>
      <c r="BN50" s="129">
        <v>15135386</v>
      </c>
      <c r="BO50" s="129">
        <v>44551</v>
      </c>
      <c r="BP50" s="129">
        <v>0</v>
      </c>
      <c r="BQ50" s="129">
        <v>94030</v>
      </c>
      <c r="BR50" s="129">
        <v>36308</v>
      </c>
      <c r="BS50" s="129">
        <v>1980353</v>
      </c>
      <c r="BT50" s="129">
        <v>1980353</v>
      </c>
      <c r="BU50" s="129">
        <v>122498</v>
      </c>
      <c r="BV50" s="129">
        <v>57610</v>
      </c>
      <c r="BW50" s="129">
        <v>79040</v>
      </c>
      <c r="BX50" s="129">
        <v>29250</v>
      </c>
      <c r="BY50" s="129">
        <v>136650</v>
      </c>
      <c r="BZ50" s="129">
        <v>0</v>
      </c>
      <c r="CA50" s="129">
        <v>15827</v>
      </c>
      <c r="CB50" s="129">
        <v>17963</v>
      </c>
      <c r="CC50" s="129">
        <v>3582</v>
      </c>
      <c r="CD50" s="129">
        <v>53889</v>
      </c>
      <c r="CE50" s="129">
        <v>0</v>
      </c>
      <c r="CF50" s="129">
        <v>800253</v>
      </c>
      <c r="CG50" s="129">
        <v>9353764</v>
      </c>
      <c r="CH50" s="129">
        <v>20371</v>
      </c>
      <c r="CI50" s="129">
        <v>1857730</v>
      </c>
      <c r="CJ50" s="129">
        <v>199688</v>
      </c>
      <c r="CK50" s="129">
        <v>225401</v>
      </c>
      <c r="CL50" s="129">
        <v>379273</v>
      </c>
      <c r="CM50" s="129">
        <v>0</v>
      </c>
    </row>
    <row r="51" spans="1:91" x14ac:dyDescent="0.25">
      <c r="A51" s="190">
        <v>201612</v>
      </c>
      <c r="B51" s="190">
        <v>9682</v>
      </c>
      <c r="C51" s="191" t="s">
        <v>1162</v>
      </c>
      <c r="D51" s="191" t="s">
        <v>1113</v>
      </c>
      <c r="E51" s="129">
        <v>53543</v>
      </c>
      <c r="F51" s="129">
        <v>2613</v>
      </c>
      <c r="G51" s="129">
        <v>50929</v>
      </c>
      <c r="H51" s="129">
        <v>885</v>
      </c>
      <c r="I51" s="129">
        <v>1563</v>
      </c>
      <c r="J51" s="129">
        <v>20277</v>
      </c>
      <c r="K51" s="129">
        <v>70528</v>
      </c>
      <c r="L51" s="129">
        <v>0</v>
      </c>
      <c r="M51" s="129">
        <v>0</v>
      </c>
      <c r="N51" s="129">
        <v>21763</v>
      </c>
      <c r="O51" s="129">
        <v>9048</v>
      </c>
      <c r="P51" s="129">
        <v>15</v>
      </c>
      <c r="Q51" s="129">
        <v>3430</v>
      </c>
      <c r="R51" s="129">
        <v>4976</v>
      </c>
      <c r="S51" s="129">
        <v>517</v>
      </c>
      <c r="T51" s="129">
        <v>0</v>
      </c>
      <c r="U51" s="129">
        <v>44162</v>
      </c>
      <c r="V51" s="129">
        <v>0</v>
      </c>
      <c r="W51" s="129"/>
      <c r="X51" s="129">
        <v>0</v>
      </c>
      <c r="Y51" s="129">
        <v>0</v>
      </c>
      <c r="Z51" s="129">
        <v>97440</v>
      </c>
      <c r="AA51" s="129">
        <v>86711</v>
      </c>
      <c r="AB51" s="129">
        <v>0</v>
      </c>
      <c r="AC51" s="129">
        <v>2037874</v>
      </c>
      <c r="AD51" s="129">
        <v>257997</v>
      </c>
      <c r="AE51" s="129">
        <v>204098</v>
      </c>
      <c r="AF51" s="129">
        <v>18278</v>
      </c>
      <c r="AG51" s="129">
        <v>0</v>
      </c>
      <c r="AH51" s="129">
        <v>1669</v>
      </c>
      <c r="AI51" s="129">
        <v>29425</v>
      </c>
      <c r="AJ51" s="129">
        <v>29425</v>
      </c>
      <c r="AK51" s="129">
        <v>0</v>
      </c>
      <c r="AL51" s="129">
        <v>0</v>
      </c>
      <c r="AM51" s="129">
        <v>2215</v>
      </c>
      <c r="AN51" s="129">
        <v>0</v>
      </c>
      <c r="AO51" s="129"/>
      <c r="AP51" s="129">
        <v>255782</v>
      </c>
      <c r="AQ51" s="129">
        <v>2215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1779166</v>
      </c>
      <c r="AY51" s="129"/>
      <c r="AZ51" s="129">
        <v>727</v>
      </c>
      <c r="BA51" s="129">
        <v>0</v>
      </c>
      <c r="BB51" s="129">
        <v>0</v>
      </c>
      <c r="BC51" s="129">
        <v>25453</v>
      </c>
      <c r="BD51" s="129">
        <v>712</v>
      </c>
      <c r="BE51" s="129">
        <v>712</v>
      </c>
      <c r="BF51" s="129">
        <v>0</v>
      </c>
      <c r="BG51" s="129">
        <v>0</v>
      </c>
      <c r="BH51" s="129">
        <v>0</v>
      </c>
      <c r="BI51" s="129">
        <v>0</v>
      </c>
      <c r="BJ51" s="129">
        <v>1571412</v>
      </c>
      <c r="BK51" s="129">
        <v>0</v>
      </c>
      <c r="BL51" s="129">
        <v>0</v>
      </c>
      <c r="BM51" s="129">
        <v>0</v>
      </c>
      <c r="BN51" s="129">
        <v>2037874</v>
      </c>
      <c r="BO51" s="129">
        <v>2647</v>
      </c>
      <c r="BP51" s="129">
        <v>0</v>
      </c>
      <c r="BQ51" s="129">
        <v>7219</v>
      </c>
      <c r="BR51" s="129">
        <v>0</v>
      </c>
      <c r="BS51" s="129">
        <v>181575</v>
      </c>
      <c r="BT51" s="129">
        <v>181575</v>
      </c>
      <c r="BU51" s="129">
        <v>0</v>
      </c>
      <c r="BV51" s="129">
        <v>0</v>
      </c>
      <c r="BW51" s="129">
        <v>12750</v>
      </c>
      <c r="BX51" s="129">
        <v>1196</v>
      </c>
      <c r="BY51" s="129">
        <v>12750</v>
      </c>
      <c r="BZ51" s="129">
        <v>741</v>
      </c>
      <c r="CA51" s="129">
        <v>0</v>
      </c>
      <c r="CB51" s="129">
        <v>0</v>
      </c>
      <c r="CC51" s="129">
        <v>31</v>
      </c>
      <c r="CD51" s="129">
        <v>90</v>
      </c>
      <c r="CE51" s="129">
        <v>0</v>
      </c>
      <c r="CF51" s="129">
        <v>58508</v>
      </c>
      <c r="CG51" s="129">
        <v>681763</v>
      </c>
      <c r="CH51" s="129">
        <v>14963</v>
      </c>
      <c r="CI51" s="129">
        <v>995505</v>
      </c>
      <c r="CJ51" s="129">
        <v>18333</v>
      </c>
      <c r="CK51" s="129">
        <v>39494</v>
      </c>
      <c r="CL51" s="129">
        <v>41394</v>
      </c>
      <c r="CM51" s="129">
        <v>0</v>
      </c>
    </row>
    <row r="52" spans="1:91" x14ac:dyDescent="0.25">
      <c r="A52" s="190">
        <v>201612</v>
      </c>
      <c r="B52" s="190">
        <v>8079</v>
      </c>
      <c r="C52" s="191" t="s">
        <v>1163</v>
      </c>
      <c r="D52" s="191" t="s">
        <v>1113</v>
      </c>
      <c r="E52" s="129">
        <v>2676764</v>
      </c>
      <c r="F52" s="129">
        <v>380406</v>
      </c>
      <c r="G52" s="129">
        <v>2296358</v>
      </c>
      <c r="H52" s="129">
        <v>46628</v>
      </c>
      <c r="I52" s="129">
        <v>276196</v>
      </c>
      <c r="J52" s="129">
        <v>1768380</v>
      </c>
      <c r="K52" s="129">
        <v>3835170</v>
      </c>
      <c r="L52" s="129"/>
      <c r="M52" s="129">
        <v>71261</v>
      </c>
      <c r="N52" s="129">
        <v>1838734</v>
      </c>
      <c r="O52" s="129">
        <v>97589</v>
      </c>
      <c r="P52" s="129">
        <v>18964</v>
      </c>
      <c r="Q52" s="129">
        <v>367114</v>
      </c>
      <c r="R52" s="129">
        <v>552547</v>
      </c>
      <c r="S52" s="129">
        <v>102490</v>
      </c>
      <c r="T52" s="129">
        <v>30083</v>
      </c>
      <c r="U52" s="129">
        <v>2431284</v>
      </c>
      <c r="V52" s="129">
        <v>27387</v>
      </c>
      <c r="W52" s="129"/>
      <c r="X52" s="129">
        <v>3.8</v>
      </c>
      <c r="Y52" s="129">
        <v>2738747</v>
      </c>
      <c r="Z52" s="129">
        <v>3879965</v>
      </c>
      <c r="AA52" s="129">
        <v>2549690</v>
      </c>
      <c r="AB52" s="129">
        <v>894969</v>
      </c>
      <c r="AC52" s="129">
        <v>148949437</v>
      </c>
      <c r="AD52" s="129">
        <v>11757408</v>
      </c>
      <c r="AE52" s="129">
        <v>11385333</v>
      </c>
      <c r="AF52" s="129">
        <v>1718305</v>
      </c>
      <c r="AG52" s="129"/>
      <c r="AH52" s="129">
        <v>3237373</v>
      </c>
      <c r="AI52" s="129">
        <v>43432</v>
      </c>
      <c r="AJ52" s="129">
        <v>938401</v>
      </c>
      <c r="AK52" s="129">
        <v>437617</v>
      </c>
      <c r="AL52" s="129"/>
      <c r="AM52" s="129">
        <v>81790</v>
      </c>
      <c r="AN52" s="129"/>
      <c r="AO52" s="129"/>
      <c r="AP52" s="129">
        <v>10515599</v>
      </c>
      <c r="AQ52" s="129">
        <v>81790</v>
      </c>
      <c r="AR52" s="129"/>
      <c r="AS52" s="129"/>
      <c r="AT52" s="129"/>
      <c r="AU52" s="129">
        <v>425367</v>
      </c>
      <c r="AV52" s="129">
        <v>12250</v>
      </c>
      <c r="AW52" s="129"/>
      <c r="AX52" s="129">
        <v>134697068</v>
      </c>
      <c r="AY52" s="129"/>
      <c r="AZ52" s="129">
        <v>2986</v>
      </c>
      <c r="BA52" s="129">
        <v>2123594</v>
      </c>
      <c r="BB52" s="129">
        <v>722402</v>
      </c>
      <c r="BC52" s="129">
        <v>16176539</v>
      </c>
      <c r="BD52" s="129">
        <v>79023</v>
      </c>
      <c r="BE52" s="129">
        <v>371367</v>
      </c>
      <c r="BF52" s="129">
        <v>3157</v>
      </c>
      <c r="BG52" s="129">
        <v>163336</v>
      </c>
      <c r="BH52" s="129">
        <v>125851</v>
      </c>
      <c r="BI52" s="129"/>
      <c r="BJ52" s="129">
        <v>83137798</v>
      </c>
      <c r="BK52" s="129">
        <v>40832</v>
      </c>
      <c r="BL52" s="129"/>
      <c r="BM52" s="129">
        <v>3713880</v>
      </c>
      <c r="BN52" s="129">
        <v>148949437</v>
      </c>
      <c r="BO52" s="129">
        <v>55602</v>
      </c>
      <c r="BP52" s="129"/>
      <c r="BQ52" s="129">
        <v>10737270</v>
      </c>
      <c r="BR52" s="129">
        <v>17799523</v>
      </c>
      <c r="BS52" s="129">
        <v>13825510</v>
      </c>
      <c r="BT52" s="129">
        <v>13816721</v>
      </c>
      <c r="BU52" s="129">
        <v>161948</v>
      </c>
      <c r="BV52" s="129"/>
      <c r="BW52" s="129">
        <v>816492</v>
      </c>
      <c r="BX52" s="129">
        <v>68863</v>
      </c>
      <c r="BY52" s="129">
        <v>816492</v>
      </c>
      <c r="BZ52" s="129">
        <v>13007</v>
      </c>
      <c r="CA52" s="129">
        <v>2351468</v>
      </c>
      <c r="CB52" s="129">
        <v>300186</v>
      </c>
      <c r="CC52" s="129">
        <v>15799</v>
      </c>
      <c r="CD52" s="129">
        <v>723</v>
      </c>
      <c r="CE52" s="129"/>
      <c r="CF52" s="129">
        <v>1837884</v>
      </c>
      <c r="CG52" s="129">
        <v>77358104</v>
      </c>
      <c r="CH52" s="129">
        <v>6091906</v>
      </c>
      <c r="CI52" s="129">
        <v>26299069</v>
      </c>
      <c r="CJ52" s="129">
        <v>1471620</v>
      </c>
      <c r="CK52" s="129">
        <v>2047402</v>
      </c>
      <c r="CL52" s="129">
        <v>6976993</v>
      </c>
      <c r="CM52" s="129"/>
    </row>
    <row r="53" spans="1:91" x14ac:dyDescent="0.25">
      <c r="A53" s="190">
        <v>201612</v>
      </c>
      <c r="B53" s="190">
        <v>6880</v>
      </c>
      <c r="C53" s="191" t="s">
        <v>1164</v>
      </c>
      <c r="D53" s="191" t="s">
        <v>1113</v>
      </c>
      <c r="E53" s="129">
        <v>85137</v>
      </c>
      <c r="F53" s="129">
        <v>11895</v>
      </c>
      <c r="G53" s="129">
        <v>73242</v>
      </c>
      <c r="H53" s="129">
        <v>981</v>
      </c>
      <c r="I53" s="129">
        <v>1137</v>
      </c>
      <c r="J53" s="129">
        <v>51110</v>
      </c>
      <c r="K53" s="129">
        <v>124197</v>
      </c>
      <c r="L53" s="129"/>
      <c r="M53" s="129">
        <v>1416</v>
      </c>
      <c r="N53" s="129">
        <v>31946</v>
      </c>
      <c r="O53" s="129">
        <v>26836</v>
      </c>
      <c r="P53" s="129">
        <v>161</v>
      </c>
      <c r="Q53" s="129">
        <v>1729</v>
      </c>
      <c r="R53" s="129">
        <v>6491</v>
      </c>
      <c r="S53" s="129">
        <v>668</v>
      </c>
      <c r="T53" s="129">
        <v>1754</v>
      </c>
      <c r="U53" s="129">
        <v>74248</v>
      </c>
      <c r="V53" s="129"/>
      <c r="W53" s="129"/>
      <c r="X53" s="129"/>
      <c r="Y53" s="129"/>
      <c r="Z53" s="129">
        <v>310296</v>
      </c>
      <c r="AA53" s="129">
        <v>309828</v>
      </c>
      <c r="AB53" s="129"/>
      <c r="AC53" s="129">
        <v>2634906</v>
      </c>
      <c r="AD53" s="129">
        <v>328348</v>
      </c>
      <c r="AE53" s="129">
        <v>697224</v>
      </c>
      <c r="AF53" s="129">
        <v>73414</v>
      </c>
      <c r="AG53" s="129"/>
      <c r="AH53" s="129">
        <v>3686</v>
      </c>
      <c r="AI53" s="129">
        <v>434</v>
      </c>
      <c r="AJ53" s="129">
        <v>434</v>
      </c>
      <c r="AK53" s="129">
        <v>95000</v>
      </c>
      <c r="AL53" s="129">
        <v>-433</v>
      </c>
      <c r="AM53" s="129">
        <v>143</v>
      </c>
      <c r="AN53" s="129"/>
      <c r="AO53" s="129"/>
      <c r="AP53" s="129">
        <v>177205</v>
      </c>
      <c r="AQ53" s="129">
        <v>576</v>
      </c>
      <c r="AR53" s="129"/>
      <c r="AS53" s="129"/>
      <c r="AT53" s="129"/>
      <c r="AU53" s="129"/>
      <c r="AV53" s="129">
        <v>95000</v>
      </c>
      <c r="AW53" s="129"/>
      <c r="AX53" s="129">
        <v>2265525</v>
      </c>
      <c r="AY53" s="129"/>
      <c r="AZ53" s="129">
        <v>1029</v>
      </c>
      <c r="BA53" s="129">
        <v>36650</v>
      </c>
      <c r="BB53" s="129">
        <v>56000</v>
      </c>
      <c r="BC53" s="129">
        <v>31020</v>
      </c>
      <c r="BD53" s="129"/>
      <c r="BE53" s="129">
        <v>4384</v>
      </c>
      <c r="BF53" s="129">
        <v>3794</v>
      </c>
      <c r="BG53" s="129"/>
      <c r="BH53" s="129">
        <v>589</v>
      </c>
      <c r="BI53" s="129"/>
      <c r="BJ53" s="129">
        <v>1696671</v>
      </c>
      <c r="BK53" s="129">
        <v>1725</v>
      </c>
      <c r="BL53" s="129"/>
      <c r="BM53" s="129"/>
      <c r="BN53" s="129">
        <v>2634906</v>
      </c>
      <c r="BO53" s="129">
        <v>1497</v>
      </c>
      <c r="BP53" s="129"/>
      <c r="BQ53" s="129">
        <v>62085</v>
      </c>
      <c r="BR53" s="129">
        <v>38336</v>
      </c>
      <c r="BS53" s="129">
        <v>496743</v>
      </c>
      <c r="BT53" s="129">
        <v>496743</v>
      </c>
      <c r="BU53" s="129"/>
      <c r="BV53" s="129"/>
      <c r="BW53" s="129">
        <v>24371</v>
      </c>
      <c r="BX53" s="129">
        <v>1459</v>
      </c>
      <c r="BY53" s="129">
        <v>24371</v>
      </c>
      <c r="BZ53" s="129">
        <v>4119</v>
      </c>
      <c r="CA53" s="129">
        <v>3960</v>
      </c>
      <c r="CB53" s="129"/>
      <c r="CC53" s="129"/>
      <c r="CD53" s="129">
        <v>4247</v>
      </c>
      <c r="CE53" s="129"/>
      <c r="CF53" s="129">
        <v>36806</v>
      </c>
      <c r="CG53" s="129">
        <v>1481414</v>
      </c>
      <c r="CH53" s="129"/>
      <c r="CI53" s="129">
        <v>320790</v>
      </c>
      <c r="CJ53" s="129">
        <v>30217</v>
      </c>
      <c r="CK53" s="129">
        <v>61739</v>
      </c>
      <c r="CL53" s="129">
        <v>135675</v>
      </c>
      <c r="CM53" s="129"/>
    </row>
    <row r="54" spans="1:91" x14ac:dyDescent="0.25">
      <c r="A54" s="190">
        <v>201612</v>
      </c>
      <c r="B54" s="190">
        <v>7730</v>
      </c>
      <c r="C54" s="191" t="s">
        <v>1165</v>
      </c>
      <c r="D54" s="191" t="s">
        <v>1113</v>
      </c>
      <c r="E54" s="129">
        <v>779739</v>
      </c>
      <c r="F54" s="129">
        <v>185199</v>
      </c>
      <c r="G54" s="129">
        <v>594540</v>
      </c>
      <c r="H54" s="129">
        <v>3384</v>
      </c>
      <c r="I54" s="129">
        <v>35212</v>
      </c>
      <c r="J54" s="129">
        <v>346703</v>
      </c>
      <c r="K54" s="129">
        <v>909415</v>
      </c>
      <c r="L54" s="129"/>
      <c r="M54" s="129"/>
      <c r="N54" s="129">
        <v>82678</v>
      </c>
      <c r="O54" s="129">
        <v>416154</v>
      </c>
      <c r="P54" s="129">
        <v>5793</v>
      </c>
      <c r="Q54" s="129">
        <v>2830</v>
      </c>
      <c r="R54" s="129">
        <v>64952</v>
      </c>
      <c r="S54" s="129">
        <v>10157</v>
      </c>
      <c r="T54" s="129">
        <v>29151</v>
      </c>
      <c r="U54" s="129">
        <v>488736</v>
      </c>
      <c r="V54" s="129">
        <v>173</v>
      </c>
      <c r="W54" s="129"/>
      <c r="X54" s="129">
        <v>0.11</v>
      </c>
      <c r="Y54" s="129">
        <v>173000</v>
      </c>
      <c r="Z54" s="129">
        <v>511417</v>
      </c>
      <c r="AA54" s="129">
        <v>1933799</v>
      </c>
      <c r="AB54" s="129">
        <v>18429</v>
      </c>
      <c r="AC54" s="129">
        <v>19894640</v>
      </c>
      <c r="AD54" s="129">
        <v>1486872</v>
      </c>
      <c r="AE54" s="129">
        <v>3357927</v>
      </c>
      <c r="AF54" s="129">
        <v>912711</v>
      </c>
      <c r="AG54" s="129"/>
      <c r="AH54" s="129"/>
      <c r="AI54" s="129">
        <v>22906</v>
      </c>
      <c r="AJ54" s="129">
        <v>41334</v>
      </c>
      <c r="AK54" s="129">
        <v>626600</v>
      </c>
      <c r="AL54" s="129"/>
      <c r="AM54" s="129">
        <v>61121</v>
      </c>
      <c r="AN54" s="129"/>
      <c r="AO54" s="129"/>
      <c r="AP54" s="129">
        <v>648143</v>
      </c>
      <c r="AQ54" s="129">
        <v>61121</v>
      </c>
      <c r="AR54" s="129"/>
      <c r="AS54" s="129"/>
      <c r="AT54" s="129"/>
      <c r="AU54" s="129">
        <v>551600</v>
      </c>
      <c r="AV54" s="129">
        <v>75000</v>
      </c>
      <c r="AW54" s="129"/>
      <c r="AX54" s="129">
        <v>17554307</v>
      </c>
      <c r="AY54" s="129"/>
      <c r="AZ54" s="129">
        <v>26</v>
      </c>
      <c r="BA54" s="129">
        <v>814179</v>
      </c>
      <c r="BB54" s="129">
        <v>151008</v>
      </c>
      <c r="BC54" s="129">
        <v>564469</v>
      </c>
      <c r="BD54" s="129">
        <v>2681</v>
      </c>
      <c r="BE54" s="129">
        <v>39282</v>
      </c>
      <c r="BF54" s="129">
        <v>18981</v>
      </c>
      <c r="BG54" s="129"/>
      <c r="BH54" s="129">
        <v>17621</v>
      </c>
      <c r="BI54" s="129"/>
      <c r="BJ54" s="129">
        <v>14559277</v>
      </c>
      <c r="BK54" s="129">
        <v>2655</v>
      </c>
      <c r="BL54" s="129"/>
      <c r="BM54" s="129"/>
      <c r="BN54" s="129">
        <v>19894640</v>
      </c>
      <c r="BO54" s="129">
        <v>16778</v>
      </c>
      <c r="BP54" s="129"/>
      <c r="BQ54" s="129">
        <v>299066</v>
      </c>
      <c r="BR54" s="129">
        <v>16066</v>
      </c>
      <c r="BS54" s="129">
        <v>2411815</v>
      </c>
      <c r="BT54" s="129">
        <v>2411815</v>
      </c>
      <c r="BU54" s="129"/>
      <c r="BV54" s="129">
        <v>7386</v>
      </c>
      <c r="BW54" s="129">
        <v>317529</v>
      </c>
      <c r="BX54" s="129">
        <v>2133</v>
      </c>
      <c r="BY54" s="129">
        <v>324915</v>
      </c>
      <c r="BZ54" s="129">
        <v>0</v>
      </c>
      <c r="CA54" s="129"/>
      <c r="CB54" s="129">
        <v>3780</v>
      </c>
      <c r="CC54" s="129"/>
      <c r="CD54" s="129">
        <v>595</v>
      </c>
      <c r="CE54" s="129"/>
      <c r="CF54" s="129">
        <v>254703</v>
      </c>
      <c r="CG54" s="129">
        <v>12528922</v>
      </c>
      <c r="CH54" s="129"/>
      <c r="CI54" s="129">
        <v>3128881</v>
      </c>
      <c r="CJ54" s="129">
        <v>79848</v>
      </c>
      <c r="CK54" s="129">
        <v>398307</v>
      </c>
      <c r="CL54" s="129">
        <v>524743</v>
      </c>
      <c r="CM54" s="129"/>
    </row>
    <row r="55" spans="1:91" x14ac:dyDescent="0.25">
      <c r="A55" s="190">
        <v>201612</v>
      </c>
      <c r="B55" s="190">
        <v>7230</v>
      </c>
      <c r="C55" s="191" t="s">
        <v>1166</v>
      </c>
      <c r="D55" s="191" t="s">
        <v>1113</v>
      </c>
      <c r="E55" s="129">
        <v>132508</v>
      </c>
      <c r="F55" s="129">
        <v>44704</v>
      </c>
      <c r="G55" s="129">
        <v>87804</v>
      </c>
      <c r="H55" s="129">
        <v>522</v>
      </c>
      <c r="I55" s="129">
        <v>2671</v>
      </c>
      <c r="J55" s="129">
        <v>37492</v>
      </c>
      <c r="K55" s="129">
        <v>123147</v>
      </c>
      <c r="L55" s="129"/>
      <c r="M55" s="129"/>
      <c r="N55" s="129">
        <v>9423</v>
      </c>
      <c r="O55" s="129">
        <v>38259</v>
      </c>
      <c r="P55" s="129">
        <v>1185</v>
      </c>
      <c r="Q55" s="129">
        <v>250</v>
      </c>
      <c r="R55" s="129">
        <v>2866</v>
      </c>
      <c r="S55" s="129">
        <v>2434</v>
      </c>
      <c r="T55" s="129">
        <v>201</v>
      </c>
      <c r="U55" s="129">
        <v>74913</v>
      </c>
      <c r="V55" s="129">
        <v>1</v>
      </c>
      <c r="W55" s="129"/>
      <c r="X55" s="129"/>
      <c r="Y55" s="129">
        <v>1369</v>
      </c>
      <c r="Z55" s="129">
        <v>48512</v>
      </c>
      <c r="AA55" s="129">
        <v>557929</v>
      </c>
      <c r="AB55" s="129"/>
      <c r="AC55" s="129">
        <v>2964876</v>
      </c>
      <c r="AD55" s="129">
        <v>303123</v>
      </c>
      <c r="AE55" s="129">
        <v>696180</v>
      </c>
      <c r="AF55" s="129">
        <v>63706</v>
      </c>
      <c r="AG55" s="129"/>
      <c r="AH55" s="129">
        <v>26033</v>
      </c>
      <c r="AI55" s="129"/>
      <c r="AJ55" s="129"/>
      <c r="AK55" s="129">
        <v>75234</v>
      </c>
      <c r="AL55" s="129"/>
      <c r="AM55" s="129">
        <v>168</v>
      </c>
      <c r="AN55" s="129"/>
      <c r="AO55" s="129"/>
      <c r="AP55" s="129">
        <v>183021</v>
      </c>
      <c r="AQ55" s="129">
        <v>168</v>
      </c>
      <c r="AR55" s="129"/>
      <c r="AS55" s="129"/>
      <c r="AT55" s="129"/>
      <c r="AU55" s="129"/>
      <c r="AV55" s="129">
        <v>75234</v>
      </c>
      <c r="AW55" s="129"/>
      <c r="AX55" s="129">
        <v>2454385</v>
      </c>
      <c r="AY55" s="129"/>
      <c r="AZ55" s="129">
        <v>1168</v>
      </c>
      <c r="BA55" s="129">
        <v>199801</v>
      </c>
      <c r="BB55" s="129">
        <v>44700</v>
      </c>
      <c r="BC55" s="129">
        <v>74410</v>
      </c>
      <c r="BD55" s="129"/>
      <c r="BE55" s="129">
        <v>7567</v>
      </c>
      <c r="BF55" s="129">
        <v>6047</v>
      </c>
      <c r="BG55" s="129"/>
      <c r="BH55" s="129">
        <v>1520</v>
      </c>
      <c r="BI55" s="129"/>
      <c r="BJ55" s="129">
        <v>2171076</v>
      </c>
      <c r="BK55" s="129">
        <v>250</v>
      </c>
      <c r="BL55" s="129"/>
      <c r="BM55" s="129"/>
      <c r="BN55" s="129">
        <v>2964876</v>
      </c>
      <c r="BO55" s="129"/>
      <c r="BP55" s="129"/>
      <c r="BQ55" s="129">
        <v>66354</v>
      </c>
      <c r="BR55" s="129">
        <v>47692</v>
      </c>
      <c r="BS55" s="129">
        <v>159789</v>
      </c>
      <c r="BT55" s="129">
        <v>155210</v>
      </c>
      <c r="BU55" s="129"/>
      <c r="BV55" s="129">
        <v>54680</v>
      </c>
      <c r="BW55" s="129">
        <v>34481</v>
      </c>
      <c r="BX55" s="129">
        <v>3714</v>
      </c>
      <c r="BY55" s="129">
        <v>89161</v>
      </c>
      <c r="BZ55" s="129"/>
      <c r="CA55" s="129">
        <v>2721</v>
      </c>
      <c r="CB55" s="129"/>
      <c r="CC55" s="129"/>
      <c r="CD55" s="129">
        <v>5465</v>
      </c>
      <c r="CE55" s="129"/>
      <c r="CF55" s="129">
        <v>27254</v>
      </c>
      <c r="CG55" s="129">
        <v>1954627</v>
      </c>
      <c r="CH55" s="129"/>
      <c r="CI55" s="129">
        <v>184136</v>
      </c>
      <c r="CJ55" s="129">
        <v>9173</v>
      </c>
      <c r="CK55" s="129">
        <v>82088</v>
      </c>
      <c r="CL55" s="129">
        <v>394146</v>
      </c>
      <c r="CM55" s="12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45.28515625" bestFit="1" customWidth="1"/>
    <col min="4" max="4" width="16.7109375" bestFit="1" customWidth="1"/>
    <col min="5" max="5" width="16.28515625" bestFit="1" customWidth="1"/>
    <col min="6" max="6" width="15.28515625" bestFit="1" customWidth="1"/>
    <col min="7" max="7" width="16.28515625" bestFit="1" customWidth="1"/>
    <col min="8" max="8" width="13.7109375" bestFit="1" customWidth="1"/>
    <col min="9" max="9" width="15.28515625" bestFit="1" customWidth="1"/>
    <col min="10" max="11" width="16.28515625" bestFit="1" customWidth="1"/>
    <col min="12" max="12" width="11.5703125" bestFit="1" customWidth="1"/>
    <col min="13" max="13" width="12.5703125" bestFit="1" customWidth="1"/>
    <col min="14" max="14" width="17" bestFit="1" customWidth="1"/>
    <col min="15" max="15" width="16.28515625" bestFit="1" customWidth="1"/>
    <col min="16" max="16" width="12.5703125" bestFit="1" customWidth="1"/>
    <col min="17" max="18" width="16" bestFit="1" customWidth="1"/>
    <col min="19" max="20" width="15.28515625" bestFit="1" customWidth="1"/>
    <col min="21" max="21" width="16.28515625" bestFit="1" customWidth="1"/>
    <col min="22" max="22" width="14.85546875" bestFit="1" customWidth="1"/>
    <col min="23" max="23" width="16.140625" bestFit="1" customWidth="1"/>
    <col min="24" max="24" width="15.5703125" bestFit="1" customWidth="1"/>
    <col min="25" max="25" width="15.85546875" bestFit="1" customWidth="1"/>
    <col min="26" max="28" width="16.28515625" bestFit="1" customWidth="1"/>
    <col min="29" max="30" width="17.42578125" bestFit="1" customWidth="1"/>
    <col min="31" max="32" width="16.28515625" bestFit="1" customWidth="1"/>
    <col min="33" max="33" width="16.42578125" bestFit="1" customWidth="1"/>
    <col min="34" max="34" width="16.28515625" bestFit="1" customWidth="1"/>
    <col min="35" max="35" width="15.28515625" bestFit="1" customWidth="1"/>
    <col min="36" max="36" width="16.5703125" bestFit="1" customWidth="1"/>
    <col min="37" max="37" width="16.28515625" bestFit="1" customWidth="1"/>
    <col min="38" max="38" width="12.5703125" bestFit="1" customWidth="1"/>
    <col min="39" max="39" width="14.42578125" bestFit="1" customWidth="1"/>
    <col min="40" max="40" width="13.85546875" bestFit="1" customWidth="1"/>
    <col min="41" max="41" width="12.140625" bestFit="1" customWidth="1"/>
    <col min="42" max="42" width="17" bestFit="1" customWidth="1"/>
    <col min="43" max="43" width="13.7109375" bestFit="1" customWidth="1"/>
    <col min="44" max="44" width="14.42578125" bestFit="1" customWidth="1"/>
    <col min="45" max="45" width="12.85546875" bestFit="1" customWidth="1"/>
    <col min="46" max="46" width="11.85546875" bestFit="1" customWidth="1"/>
    <col min="47" max="47" width="12.28515625" bestFit="1" customWidth="1"/>
    <col min="48" max="48" width="16.28515625" bestFit="1" customWidth="1"/>
    <col min="49" max="49" width="13.85546875" bestFit="1" customWidth="1"/>
    <col min="50" max="50" width="17.42578125" bestFit="1" customWidth="1"/>
    <col min="51" max="51" width="12.42578125" bestFit="1" customWidth="1"/>
    <col min="52" max="52" width="15.28515625" bestFit="1" customWidth="1"/>
    <col min="53" max="53" width="16.28515625" bestFit="1" customWidth="1"/>
    <col min="54" max="54" width="17.42578125" bestFit="1" customWidth="1"/>
    <col min="55" max="55" width="16.28515625" bestFit="1" customWidth="1"/>
    <col min="56" max="56" width="13.7109375" bestFit="1" customWidth="1"/>
    <col min="57" max="60" width="15.28515625" bestFit="1" customWidth="1"/>
    <col min="61" max="61" width="14.5703125" bestFit="1" customWidth="1"/>
    <col min="62" max="62" width="17.42578125" bestFit="1" customWidth="1"/>
    <col min="63" max="63" width="15.28515625" bestFit="1" customWidth="1"/>
    <col min="64" max="64" width="13.85546875" bestFit="1" customWidth="1"/>
    <col min="65" max="66" width="17.42578125" bestFit="1" customWidth="1"/>
    <col min="67" max="67" width="15.28515625" bestFit="1" customWidth="1"/>
    <col min="68" max="68" width="14.42578125" bestFit="1" customWidth="1"/>
    <col min="69" max="72" width="16.28515625" bestFit="1" customWidth="1"/>
    <col min="73" max="73" width="12.7109375" bestFit="1" customWidth="1"/>
    <col min="74" max="74" width="15.28515625" bestFit="1" customWidth="1"/>
    <col min="75" max="75" width="16.28515625" bestFit="1" customWidth="1"/>
    <col min="76" max="76" width="15.28515625" bestFit="1" customWidth="1"/>
    <col min="77" max="77" width="16.28515625" bestFit="1" customWidth="1"/>
    <col min="78" max="81" width="15.28515625" bestFit="1" customWidth="1"/>
    <col min="82" max="82" width="13.7109375" bestFit="1" customWidth="1"/>
    <col min="83" max="83" width="11.85546875" bestFit="1" customWidth="1"/>
    <col min="84" max="84" width="16.28515625" bestFit="1" customWidth="1"/>
    <col min="85" max="85" width="17.42578125" bestFit="1" customWidth="1"/>
    <col min="86" max="86" width="16.28515625" bestFit="1" customWidth="1"/>
    <col min="87" max="87" width="17.42578125" bestFit="1" customWidth="1"/>
    <col min="88" max="88" width="17" bestFit="1" customWidth="1"/>
    <col min="89" max="90" width="16.28515625" bestFit="1" customWidth="1"/>
    <col min="91" max="91" width="11.85546875" bestFit="1" customWidth="1"/>
  </cols>
  <sheetData>
    <row r="1" spans="1:91" x14ac:dyDescent="0.25">
      <c r="A1" s="192" t="s">
        <v>1108</v>
      </c>
      <c r="B1" s="192" t="s">
        <v>1109</v>
      </c>
      <c r="C1" s="192" t="s">
        <v>1110</v>
      </c>
      <c r="D1" s="192" t="s">
        <v>1111</v>
      </c>
      <c r="E1" s="192" t="s">
        <v>1021</v>
      </c>
      <c r="F1" s="192" t="s">
        <v>1022</v>
      </c>
      <c r="G1" s="192" t="s">
        <v>1023</v>
      </c>
      <c r="H1" s="192" t="s">
        <v>1024</v>
      </c>
      <c r="I1" s="192" t="s">
        <v>1025</v>
      </c>
      <c r="J1" s="192" t="s">
        <v>1026</v>
      </c>
      <c r="K1" s="192" t="s">
        <v>1027</v>
      </c>
      <c r="L1" s="192" t="s">
        <v>1028</v>
      </c>
      <c r="M1" s="192" t="s">
        <v>1029</v>
      </c>
      <c r="N1" s="192" t="s">
        <v>1030</v>
      </c>
      <c r="O1" s="192" t="s">
        <v>1031</v>
      </c>
      <c r="P1" s="192" t="s">
        <v>1032</v>
      </c>
      <c r="Q1" s="192" t="s">
        <v>1033</v>
      </c>
      <c r="R1" s="192" t="s">
        <v>1034</v>
      </c>
      <c r="S1" s="192" t="s">
        <v>1035</v>
      </c>
      <c r="T1" s="192" t="s">
        <v>1036</v>
      </c>
      <c r="U1" s="192" t="s">
        <v>1037</v>
      </c>
      <c r="V1" s="192" t="s">
        <v>1095</v>
      </c>
      <c r="W1" s="192" t="s">
        <v>1096</v>
      </c>
      <c r="X1" s="192" t="s">
        <v>1097</v>
      </c>
      <c r="Y1" s="192" t="s">
        <v>1098</v>
      </c>
      <c r="Z1" s="192" t="s">
        <v>1099</v>
      </c>
      <c r="AA1" s="192" t="s">
        <v>1100</v>
      </c>
      <c r="AB1" s="192" t="s">
        <v>1101</v>
      </c>
      <c r="AC1" s="192" t="s">
        <v>1039</v>
      </c>
      <c r="AD1" s="192" t="s">
        <v>1040</v>
      </c>
      <c r="AE1" s="192" t="s">
        <v>1102</v>
      </c>
      <c r="AF1" s="192" t="s">
        <v>1103</v>
      </c>
      <c r="AG1" s="192" t="s">
        <v>1104</v>
      </c>
      <c r="AH1" s="192" t="s">
        <v>1105</v>
      </c>
      <c r="AI1" s="192" t="s">
        <v>1106</v>
      </c>
      <c r="AJ1" s="192" t="s">
        <v>1107</v>
      </c>
      <c r="AK1" s="192" t="s">
        <v>1041</v>
      </c>
      <c r="AL1" s="192" t="s">
        <v>1042</v>
      </c>
      <c r="AM1" s="192" t="s">
        <v>1043</v>
      </c>
      <c r="AN1" s="192" t="s">
        <v>1044</v>
      </c>
      <c r="AO1" s="192" t="s">
        <v>1045</v>
      </c>
      <c r="AP1" s="192" t="s">
        <v>1046</v>
      </c>
      <c r="AQ1" s="192" t="s">
        <v>1047</v>
      </c>
      <c r="AR1" s="192" t="s">
        <v>1048</v>
      </c>
      <c r="AS1" s="192" t="s">
        <v>1049</v>
      </c>
      <c r="AT1" s="192" t="s">
        <v>1050</v>
      </c>
      <c r="AU1" s="192" t="s">
        <v>1051</v>
      </c>
      <c r="AV1" s="192" t="s">
        <v>1052</v>
      </c>
      <c r="AW1" s="192" t="s">
        <v>1053</v>
      </c>
      <c r="AX1" s="192" t="s">
        <v>1054</v>
      </c>
      <c r="AY1" s="192" t="s">
        <v>1055</v>
      </c>
      <c r="AZ1" s="192" t="s">
        <v>1056</v>
      </c>
      <c r="BA1" s="192" t="s">
        <v>1057</v>
      </c>
      <c r="BB1" s="192" t="s">
        <v>1058</v>
      </c>
      <c r="BC1" s="192" t="s">
        <v>1059</v>
      </c>
      <c r="BD1" s="192" t="s">
        <v>1060</v>
      </c>
      <c r="BE1" s="192" t="s">
        <v>1061</v>
      </c>
      <c r="BF1" s="192" t="s">
        <v>1062</v>
      </c>
      <c r="BG1" s="192" t="s">
        <v>1063</v>
      </c>
      <c r="BH1" s="192" t="s">
        <v>1064</v>
      </c>
      <c r="BI1" s="192" t="s">
        <v>1065</v>
      </c>
      <c r="BJ1" s="192" t="s">
        <v>1066</v>
      </c>
      <c r="BK1" s="192" t="s">
        <v>1067</v>
      </c>
      <c r="BL1" s="192" t="s">
        <v>1068</v>
      </c>
      <c r="BM1" s="192" t="s">
        <v>1069</v>
      </c>
      <c r="BN1" s="192" t="s">
        <v>1070</v>
      </c>
      <c r="BO1" s="192" t="s">
        <v>1071</v>
      </c>
      <c r="BP1" s="192" t="s">
        <v>1072</v>
      </c>
      <c r="BQ1" s="192" t="s">
        <v>1073</v>
      </c>
      <c r="BR1" s="192" t="s">
        <v>1074</v>
      </c>
      <c r="BS1" s="192" t="s">
        <v>1075</v>
      </c>
      <c r="BT1" s="192" t="s">
        <v>1076</v>
      </c>
      <c r="BU1" s="192" t="s">
        <v>1077</v>
      </c>
      <c r="BV1" s="192" t="s">
        <v>1078</v>
      </c>
      <c r="BW1" s="192" t="s">
        <v>1079</v>
      </c>
      <c r="BX1" s="192" t="s">
        <v>1080</v>
      </c>
      <c r="BY1" s="192" t="s">
        <v>1081</v>
      </c>
      <c r="BZ1" s="192" t="s">
        <v>1082</v>
      </c>
      <c r="CA1" s="192" t="s">
        <v>1083</v>
      </c>
      <c r="CB1" s="192" t="s">
        <v>1084</v>
      </c>
      <c r="CC1" s="192" t="s">
        <v>1085</v>
      </c>
      <c r="CD1" s="192" t="s">
        <v>1086</v>
      </c>
      <c r="CE1" s="192" t="s">
        <v>1087</v>
      </c>
      <c r="CF1" s="192" t="s">
        <v>1088</v>
      </c>
      <c r="CG1" s="192" t="s">
        <v>1089</v>
      </c>
      <c r="CH1" s="192" t="s">
        <v>1090</v>
      </c>
      <c r="CI1" s="192" t="s">
        <v>1091</v>
      </c>
      <c r="CJ1" s="192" t="s">
        <v>1038</v>
      </c>
      <c r="CK1" s="192" t="s">
        <v>1092</v>
      </c>
      <c r="CL1" s="192" t="s">
        <v>1093</v>
      </c>
      <c r="CM1" s="192" t="s">
        <v>1094</v>
      </c>
    </row>
    <row r="2" spans="1:91" x14ac:dyDescent="0.25">
      <c r="A2" s="193">
        <v>201612</v>
      </c>
      <c r="B2" s="193">
        <v>13290</v>
      </c>
      <c r="C2" s="194" t="s">
        <v>1167</v>
      </c>
      <c r="D2" s="194" t="s">
        <v>1113</v>
      </c>
      <c r="E2" s="129">
        <v>18563</v>
      </c>
      <c r="F2" s="129">
        <v>777</v>
      </c>
      <c r="G2" s="129">
        <v>17786</v>
      </c>
      <c r="H2" s="129">
        <v>144</v>
      </c>
      <c r="I2" s="129">
        <v>909</v>
      </c>
      <c r="J2" s="129">
        <v>6606</v>
      </c>
      <c r="K2" s="129">
        <v>23627</v>
      </c>
      <c r="L2" s="129"/>
      <c r="M2" s="129"/>
      <c r="N2" s="129">
        <v>5162</v>
      </c>
      <c r="O2" s="129">
        <v>-3424</v>
      </c>
      <c r="P2" s="129"/>
      <c r="Q2" s="129">
        <v>1223</v>
      </c>
      <c r="R2" s="129">
        <v>-160</v>
      </c>
      <c r="S2" s="129">
        <v>127</v>
      </c>
      <c r="T2" s="129">
        <v>13</v>
      </c>
      <c r="U2" s="129">
        <v>21615</v>
      </c>
      <c r="V2" s="129"/>
      <c r="W2" s="129"/>
      <c r="X2" s="129"/>
      <c r="Y2" s="129"/>
      <c r="Z2" s="129"/>
      <c r="AA2" s="129">
        <v>13828</v>
      </c>
      <c r="AB2" s="129"/>
      <c r="AC2" s="129">
        <v>544650</v>
      </c>
      <c r="AD2" s="129">
        <v>75315</v>
      </c>
      <c r="AE2" s="129">
        <v>47393</v>
      </c>
      <c r="AF2" s="129">
        <v>33566</v>
      </c>
      <c r="AG2" s="129"/>
      <c r="AH2" s="129"/>
      <c r="AI2" s="129"/>
      <c r="AJ2" s="129">
        <v>0</v>
      </c>
      <c r="AK2" s="129">
        <v>0</v>
      </c>
      <c r="AL2" s="129"/>
      <c r="AM2" s="129">
        <v>0</v>
      </c>
      <c r="AN2" s="129"/>
      <c r="AO2" s="129"/>
      <c r="AP2" s="129">
        <v>48800</v>
      </c>
      <c r="AQ2" s="129"/>
      <c r="AR2" s="129"/>
      <c r="AS2" s="129"/>
      <c r="AT2" s="129"/>
      <c r="AU2" s="129"/>
      <c r="AV2" s="129"/>
      <c r="AW2" s="129"/>
      <c r="AX2" s="129">
        <v>469331</v>
      </c>
      <c r="AY2" s="129"/>
      <c r="AZ2" s="129">
        <v>0</v>
      </c>
      <c r="BA2" s="129"/>
      <c r="BB2" s="129">
        <v>26515</v>
      </c>
      <c r="BC2" s="129">
        <v>3049</v>
      </c>
      <c r="BD2" s="129"/>
      <c r="BE2" s="129">
        <v>4</v>
      </c>
      <c r="BF2" s="129"/>
      <c r="BG2" s="129">
        <v>4</v>
      </c>
      <c r="BH2" s="129"/>
      <c r="BI2" s="129"/>
      <c r="BJ2" s="129">
        <v>459145</v>
      </c>
      <c r="BK2" s="129"/>
      <c r="BL2" s="129"/>
      <c r="BM2" s="129"/>
      <c r="BN2" s="129">
        <v>544650</v>
      </c>
      <c r="BO2" s="129">
        <v>876</v>
      </c>
      <c r="BP2" s="129"/>
      <c r="BQ2" s="129">
        <v>10650</v>
      </c>
      <c r="BR2" s="129">
        <v>7137</v>
      </c>
      <c r="BS2" s="129"/>
      <c r="BT2" s="129"/>
      <c r="BU2" s="129"/>
      <c r="BV2" s="129"/>
      <c r="BW2" s="129"/>
      <c r="BX2" s="129">
        <v>331</v>
      </c>
      <c r="BY2" s="129">
        <v>0</v>
      </c>
      <c r="BZ2" s="129">
        <v>585</v>
      </c>
      <c r="CA2" s="129"/>
      <c r="CB2" s="129"/>
      <c r="CC2" s="129"/>
      <c r="CD2" s="129"/>
      <c r="CE2" s="129"/>
      <c r="CF2" s="129">
        <v>8631</v>
      </c>
      <c r="CG2" s="129">
        <v>266776</v>
      </c>
      <c r="CH2" s="129"/>
      <c r="CI2" s="129">
        <v>125703</v>
      </c>
      <c r="CJ2" s="129">
        <v>3938</v>
      </c>
      <c r="CK2" s="129">
        <v>48677</v>
      </c>
      <c r="CL2" s="129">
        <v>82422</v>
      </c>
      <c r="CM2" s="129"/>
    </row>
    <row r="3" spans="1:91" x14ac:dyDescent="0.25">
      <c r="A3" s="193">
        <v>201612</v>
      </c>
      <c r="B3" s="193">
        <v>13220</v>
      </c>
      <c r="C3" s="194" t="s">
        <v>1168</v>
      </c>
      <c r="D3" s="194" t="s">
        <v>1113</v>
      </c>
      <c r="E3" s="129">
        <v>3813</v>
      </c>
      <c r="F3" s="129">
        <v>195</v>
      </c>
      <c r="G3" s="129">
        <v>3618</v>
      </c>
      <c r="H3" s="129">
        <v>3</v>
      </c>
      <c r="I3" s="129">
        <v>36</v>
      </c>
      <c r="J3" s="129">
        <v>550</v>
      </c>
      <c r="K3" s="129">
        <v>4135</v>
      </c>
      <c r="L3" s="129"/>
      <c r="M3" s="129"/>
      <c r="N3" s="129">
        <v>90</v>
      </c>
      <c r="O3" s="129">
        <v>186</v>
      </c>
      <c r="P3" s="129"/>
      <c r="Q3" s="129">
        <v>18</v>
      </c>
      <c r="R3" s="129">
        <v>-137</v>
      </c>
      <c r="S3" s="129">
        <v>93</v>
      </c>
      <c r="T3" s="129"/>
      <c r="U3" s="129">
        <v>3629</v>
      </c>
      <c r="V3" s="129"/>
      <c r="W3" s="129"/>
      <c r="X3" s="129"/>
      <c r="Y3" s="129"/>
      <c r="Z3" s="129">
        <v>589</v>
      </c>
      <c r="AA3" s="129"/>
      <c r="AB3" s="129"/>
      <c r="AC3" s="129">
        <v>89202</v>
      </c>
      <c r="AD3" s="129">
        <v>7803</v>
      </c>
      <c r="AE3" s="129">
        <v>1153</v>
      </c>
      <c r="AF3" s="129">
        <v>564</v>
      </c>
      <c r="AG3" s="129"/>
      <c r="AH3" s="129"/>
      <c r="AI3" s="129"/>
      <c r="AJ3" s="129"/>
      <c r="AK3" s="129"/>
      <c r="AL3" s="129"/>
      <c r="AM3" s="129"/>
      <c r="AN3" s="129"/>
      <c r="AO3" s="129"/>
      <c r="AP3" s="129">
        <v>2766</v>
      </c>
      <c r="AQ3" s="129"/>
      <c r="AR3" s="129"/>
      <c r="AS3" s="129"/>
      <c r="AT3" s="129"/>
      <c r="AU3" s="129"/>
      <c r="AV3" s="129"/>
      <c r="AW3" s="129"/>
      <c r="AX3" s="129">
        <v>80631</v>
      </c>
      <c r="AY3" s="129"/>
      <c r="AZ3" s="129"/>
      <c r="BA3" s="129">
        <v>750</v>
      </c>
      <c r="BB3" s="129">
        <v>5038</v>
      </c>
      <c r="BC3" s="129">
        <v>1387</v>
      </c>
      <c r="BD3" s="129"/>
      <c r="BE3" s="129">
        <v>17</v>
      </c>
      <c r="BF3" s="129"/>
      <c r="BG3" s="129">
        <v>17</v>
      </c>
      <c r="BH3" s="129"/>
      <c r="BI3" s="129"/>
      <c r="BJ3" s="129">
        <v>79176</v>
      </c>
      <c r="BK3" s="129"/>
      <c r="BL3" s="129"/>
      <c r="BM3" s="129"/>
      <c r="BN3" s="129">
        <v>89202</v>
      </c>
      <c r="BO3" s="129">
        <v>421</v>
      </c>
      <c r="BP3" s="129"/>
      <c r="BQ3" s="129"/>
      <c r="BR3" s="129">
        <v>68</v>
      </c>
      <c r="BS3" s="129"/>
      <c r="BT3" s="129"/>
      <c r="BU3" s="129"/>
      <c r="BV3" s="129"/>
      <c r="BW3" s="129"/>
      <c r="BX3" s="129">
        <v>27</v>
      </c>
      <c r="BY3" s="129"/>
      <c r="BZ3" s="129">
        <v>89</v>
      </c>
      <c r="CA3" s="129"/>
      <c r="CB3" s="129">
        <v>1218</v>
      </c>
      <c r="CC3" s="129"/>
      <c r="CD3" s="129"/>
      <c r="CE3" s="129"/>
      <c r="CF3" s="129">
        <v>523</v>
      </c>
      <c r="CG3" s="129"/>
      <c r="CH3" s="129">
        <v>58366</v>
      </c>
      <c r="CI3" s="129">
        <v>4119</v>
      </c>
      <c r="CJ3" s="129">
        <v>72</v>
      </c>
      <c r="CK3" s="129">
        <v>54</v>
      </c>
      <c r="CL3" s="129">
        <v>24385</v>
      </c>
      <c r="CM3" s="129"/>
    </row>
    <row r="4" spans="1:91" x14ac:dyDescent="0.25">
      <c r="A4" s="193">
        <v>201612</v>
      </c>
      <c r="B4" s="193">
        <v>9634</v>
      </c>
      <c r="C4" s="194" t="s">
        <v>1169</v>
      </c>
      <c r="D4" s="194" t="s">
        <v>1113</v>
      </c>
      <c r="E4" s="129">
        <v>13374</v>
      </c>
      <c r="F4" s="129">
        <v>1129</v>
      </c>
      <c r="G4" s="129">
        <v>12246</v>
      </c>
      <c r="H4" s="129">
        <v>451</v>
      </c>
      <c r="I4" s="129">
        <v>23</v>
      </c>
      <c r="J4" s="129">
        <v>5984</v>
      </c>
      <c r="K4" s="129">
        <v>18658</v>
      </c>
      <c r="L4" s="129">
        <v>0</v>
      </c>
      <c r="M4" s="129">
        <v>0</v>
      </c>
      <c r="N4" s="129">
        <v>7970</v>
      </c>
      <c r="O4" s="129">
        <v>1024</v>
      </c>
      <c r="P4" s="129">
        <v>7</v>
      </c>
      <c r="Q4" s="129">
        <v>1673</v>
      </c>
      <c r="R4" s="129">
        <v>1420</v>
      </c>
      <c r="S4" s="129">
        <v>165</v>
      </c>
      <c r="T4" s="129">
        <v>57</v>
      </c>
      <c r="U4" s="129">
        <v>10967</v>
      </c>
      <c r="V4" s="129">
        <v>0</v>
      </c>
      <c r="W4" s="129"/>
      <c r="X4" s="129">
        <v>0</v>
      </c>
      <c r="Y4" s="129">
        <v>0</v>
      </c>
      <c r="Z4" s="129">
        <v>25975</v>
      </c>
      <c r="AA4" s="129">
        <v>0</v>
      </c>
      <c r="AB4" s="129">
        <v>0</v>
      </c>
      <c r="AC4" s="129">
        <v>328096</v>
      </c>
      <c r="AD4" s="129">
        <v>74388</v>
      </c>
      <c r="AE4" s="129">
        <v>60209</v>
      </c>
      <c r="AF4" s="129">
        <v>34234</v>
      </c>
      <c r="AG4" s="129">
        <v>0</v>
      </c>
      <c r="AH4" s="129">
        <v>0</v>
      </c>
      <c r="AI4" s="129">
        <v>0</v>
      </c>
      <c r="AJ4" s="129">
        <v>0</v>
      </c>
      <c r="AK4" s="129">
        <v>0</v>
      </c>
      <c r="AL4" s="129">
        <v>0</v>
      </c>
      <c r="AM4" s="129">
        <v>0</v>
      </c>
      <c r="AN4" s="129">
        <v>0</v>
      </c>
      <c r="AO4" s="129"/>
      <c r="AP4" s="129">
        <v>62497</v>
      </c>
      <c r="AQ4" s="129">
        <v>0</v>
      </c>
      <c r="AR4" s="129">
        <v>0</v>
      </c>
      <c r="AS4" s="129">
        <v>0</v>
      </c>
      <c r="AT4" s="129">
        <v>0</v>
      </c>
      <c r="AU4" s="129">
        <v>0</v>
      </c>
      <c r="AV4" s="129">
        <v>0</v>
      </c>
      <c r="AW4" s="129">
        <v>0</v>
      </c>
      <c r="AX4" s="129">
        <v>253061</v>
      </c>
      <c r="AY4" s="129"/>
      <c r="AZ4" s="129">
        <v>69</v>
      </c>
      <c r="BA4" s="129">
        <v>0</v>
      </c>
      <c r="BB4" s="129">
        <v>11891</v>
      </c>
      <c r="BC4" s="129">
        <v>5155</v>
      </c>
      <c r="BD4" s="129">
        <v>0</v>
      </c>
      <c r="BE4" s="129">
        <v>647</v>
      </c>
      <c r="BF4" s="129">
        <v>0</v>
      </c>
      <c r="BG4" s="129">
        <v>0</v>
      </c>
      <c r="BH4" s="129">
        <v>647</v>
      </c>
      <c r="BI4" s="129">
        <v>0</v>
      </c>
      <c r="BJ4" s="129">
        <v>247837</v>
      </c>
      <c r="BK4" s="129">
        <v>0</v>
      </c>
      <c r="BL4" s="129">
        <v>0</v>
      </c>
      <c r="BM4" s="129">
        <v>0</v>
      </c>
      <c r="BN4" s="129">
        <v>328096</v>
      </c>
      <c r="BO4" s="129">
        <v>411</v>
      </c>
      <c r="BP4" s="129">
        <v>0</v>
      </c>
      <c r="BQ4" s="129">
        <v>1441</v>
      </c>
      <c r="BR4" s="129">
        <v>0</v>
      </c>
      <c r="BS4" s="129">
        <v>0</v>
      </c>
      <c r="BT4" s="129">
        <v>0</v>
      </c>
      <c r="BU4" s="129">
        <v>0</v>
      </c>
      <c r="BV4" s="129">
        <v>391</v>
      </c>
      <c r="BW4" s="129">
        <v>1646</v>
      </c>
      <c r="BX4" s="129">
        <v>428</v>
      </c>
      <c r="BY4" s="129">
        <v>2037</v>
      </c>
      <c r="BZ4" s="129">
        <v>470</v>
      </c>
      <c r="CA4" s="129">
        <v>0</v>
      </c>
      <c r="CB4" s="129">
        <v>0</v>
      </c>
      <c r="CC4" s="129">
        <v>113</v>
      </c>
      <c r="CD4" s="129">
        <v>0</v>
      </c>
      <c r="CE4" s="129">
        <v>0</v>
      </c>
      <c r="CF4" s="129">
        <v>27382</v>
      </c>
      <c r="CG4" s="129">
        <v>176016</v>
      </c>
      <c r="CH4" s="129">
        <v>0</v>
      </c>
      <c r="CI4" s="129">
        <v>82604</v>
      </c>
      <c r="CJ4" s="129">
        <v>6297</v>
      </c>
      <c r="CK4" s="129">
        <v>2184</v>
      </c>
      <c r="CL4" s="129">
        <v>35011</v>
      </c>
      <c r="CM4" s="129">
        <v>0</v>
      </c>
    </row>
    <row r="5" spans="1:91" x14ac:dyDescent="0.25">
      <c r="A5" s="193">
        <v>201612</v>
      </c>
      <c r="B5" s="193">
        <v>9684</v>
      </c>
      <c r="C5" s="194" t="s">
        <v>1170</v>
      </c>
      <c r="D5" s="194" t="s">
        <v>1113</v>
      </c>
      <c r="E5" s="129">
        <v>11787</v>
      </c>
      <c r="F5" s="129">
        <v>1140</v>
      </c>
      <c r="G5" s="129">
        <v>10647</v>
      </c>
      <c r="H5" s="129">
        <v>697</v>
      </c>
      <c r="I5" s="129">
        <v>271</v>
      </c>
      <c r="J5" s="129">
        <v>6215</v>
      </c>
      <c r="K5" s="129">
        <v>17288</v>
      </c>
      <c r="L5" s="129">
        <v>0</v>
      </c>
      <c r="M5" s="129">
        <v>0</v>
      </c>
      <c r="N5" s="129">
        <v>343</v>
      </c>
      <c r="O5" s="129">
        <v>342</v>
      </c>
      <c r="P5" s="129">
        <v>17</v>
      </c>
      <c r="Q5" s="129">
        <v>177</v>
      </c>
      <c r="R5" s="129">
        <v>936</v>
      </c>
      <c r="S5" s="129">
        <v>324</v>
      </c>
      <c r="T5" s="129">
        <v>13</v>
      </c>
      <c r="U5" s="129">
        <v>17211</v>
      </c>
      <c r="V5" s="129">
        <v>0</v>
      </c>
      <c r="W5" s="129"/>
      <c r="X5" s="129">
        <v>0</v>
      </c>
      <c r="Y5" s="129">
        <v>0</v>
      </c>
      <c r="Z5" s="129">
        <v>31884</v>
      </c>
      <c r="AA5" s="129">
        <v>23329</v>
      </c>
      <c r="AB5" s="129">
        <v>0</v>
      </c>
      <c r="AC5" s="129">
        <v>494362</v>
      </c>
      <c r="AD5" s="129">
        <v>97395</v>
      </c>
      <c r="AE5" s="129">
        <v>78003</v>
      </c>
      <c r="AF5" s="129">
        <v>789</v>
      </c>
      <c r="AG5" s="129">
        <v>0</v>
      </c>
      <c r="AH5" s="129">
        <v>22002</v>
      </c>
      <c r="AI5" s="129">
        <v>0</v>
      </c>
      <c r="AJ5" s="129">
        <v>0</v>
      </c>
      <c r="AK5" s="129">
        <v>0</v>
      </c>
      <c r="AL5" s="129">
        <v>0</v>
      </c>
      <c r="AM5" s="129">
        <v>0</v>
      </c>
      <c r="AN5" s="129">
        <v>0</v>
      </c>
      <c r="AO5" s="129"/>
      <c r="AP5" s="129">
        <v>81316</v>
      </c>
      <c r="AQ5" s="129">
        <v>0</v>
      </c>
      <c r="AR5" s="129">
        <v>0</v>
      </c>
      <c r="AS5" s="129">
        <v>0</v>
      </c>
      <c r="AT5" s="129">
        <v>0</v>
      </c>
      <c r="AU5" s="129">
        <v>0</v>
      </c>
      <c r="AV5" s="129">
        <v>0</v>
      </c>
      <c r="AW5" s="129">
        <v>0</v>
      </c>
      <c r="AX5" s="129">
        <v>396225</v>
      </c>
      <c r="AY5" s="129"/>
      <c r="AZ5" s="129">
        <v>125</v>
      </c>
      <c r="BA5" s="129">
        <v>0</v>
      </c>
      <c r="BB5" s="129">
        <v>16079</v>
      </c>
      <c r="BC5" s="129">
        <v>5606</v>
      </c>
      <c r="BD5" s="129">
        <v>741</v>
      </c>
      <c r="BE5" s="129">
        <v>741</v>
      </c>
      <c r="BF5" s="129">
        <v>0</v>
      </c>
      <c r="BG5" s="129">
        <v>0</v>
      </c>
      <c r="BH5" s="129">
        <v>0</v>
      </c>
      <c r="BI5" s="129">
        <v>0</v>
      </c>
      <c r="BJ5" s="129">
        <v>360075</v>
      </c>
      <c r="BK5" s="129">
        <v>0</v>
      </c>
      <c r="BL5" s="129">
        <v>0</v>
      </c>
      <c r="BM5" s="129">
        <v>0</v>
      </c>
      <c r="BN5" s="129">
        <v>494362</v>
      </c>
      <c r="BO5" s="129">
        <v>1113</v>
      </c>
      <c r="BP5" s="129">
        <v>0</v>
      </c>
      <c r="BQ5" s="129">
        <v>1499</v>
      </c>
      <c r="BR5" s="129">
        <v>0</v>
      </c>
      <c r="BS5" s="129">
        <v>30419</v>
      </c>
      <c r="BT5" s="129">
        <v>30419</v>
      </c>
      <c r="BU5" s="129">
        <v>0</v>
      </c>
      <c r="BV5" s="129">
        <v>0</v>
      </c>
      <c r="BW5" s="129">
        <v>5990</v>
      </c>
      <c r="BX5" s="129">
        <v>996</v>
      </c>
      <c r="BY5" s="129">
        <v>5990</v>
      </c>
      <c r="BZ5" s="129">
        <v>452</v>
      </c>
      <c r="CA5" s="129">
        <v>0</v>
      </c>
      <c r="CB5" s="129">
        <v>0</v>
      </c>
      <c r="CC5" s="129">
        <v>1196</v>
      </c>
      <c r="CD5" s="129">
        <v>0</v>
      </c>
      <c r="CE5" s="129">
        <v>0</v>
      </c>
      <c r="CF5" s="129">
        <v>41396</v>
      </c>
      <c r="CG5" s="129">
        <v>122585</v>
      </c>
      <c r="CH5" s="129">
        <v>0</v>
      </c>
      <c r="CI5" s="129">
        <v>227368</v>
      </c>
      <c r="CJ5" s="129">
        <v>166</v>
      </c>
      <c r="CK5" s="129">
        <v>44024</v>
      </c>
      <c r="CL5" s="129">
        <v>17324</v>
      </c>
      <c r="CM5" s="129">
        <v>0</v>
      </c>
    </row>
    <row r="6" spans="1:91" x14ac:dyDescent="0.25">
      <c r="A6" s="193">
        <v>201612</v>
      </c>
      <c r="B6" s="193">
        <v>13070</v>
      </c>
      <c r="C6" s="194" t="s">
        <v>1171</v>
      </c>
      <c r="D6" s="194" t="s">
        <v>1113</v>
      </c>
      <c r="E6" s="129">
        <v>9768</v>
      </c>
      <c r="F6" s="129">
        <v>384</v>
      </c>
      <c r="G6" s="129">
        <v>9384</v>
      </c>
      <c r="H6" s="129">
        <v>377</v>
      </c>
      <c r="I6" s="129">
        <v>405</v>
      </c>
      <c r="J6" s="129">
        <v>4989</v>
      </c>
      <c r="K6" s="129">
        <v>14346</v>
      </c>
      <c r="L6" s="129"/>
      <c r="M6" s="129"/>
      <c r="N6" s="129">
        <v>1533</v>
      </c>
      <c r="O6" s="129">
        <v>452</v>
      </c>
      <c r="P6" s="129">
        <v>7</v>
      </c>
      <c r="Q6" s="129">
        <v>390</v>
      </c>
      <c r="R6" s="129">
        <v>-303</v>
      </c>
      <c r="S6" s="129">
        <v>306</v>
      </c>
      <c r="T6" s="129">
        <v>48</v>
      </c>
      <c r="U6" s="129">
        <v>11792</v>
      </c>
      <c r="V6" s="129"/>
      <c r="W6" s="129"/>
      <c r="X6" s="129"/>
      <c r="Y6" s="129"/>
      <c r="Z6" s="129">
        <v>32144</v>
      </c>
      <c r="AA6" s="129">
        <v>12297</v>
      </c>
      <c r="AB6" s="129"/>
      <c r="AC6" s="129">
        <v>308483</v>
      </c>
      <c r="AD6" s="129">
        <v>53319</v>
      </c>
      <c r="AE6" s="129">
        <v>50966</v>
      </c>
      <c r="AF6" s="129">
        <v>6508</v>
      </c>
      <c r="AG6" s="129"/>
      <c r="AH6" s="129">
        <v>18</v>
      </c>
      <c r="AI6" s="129"/>
      <c r="AJ6" s="129"/>
      <c r="AK6" s="129">
        <v>0</v>
      </c>
      <c r="AL6" s="129"/>
      <c r="AM6" s="129">
        <v>389</v>
      </c>
      <c r="AN6" s="129"/>
      <c r="AO6" s="129"/>
      <c r="AP6" s="129">
        <v>50194</v>
      </c>
      <c r="AQ6" s="129">
        <v>389</v>
      </c>
      <c r="AR6" s="129"/>
      <c r="AS6" s="129"/>
      <c r="AT6" s="129"/>
      <c r="AU6" s="129"/>
      <c r="AV6" s="129"/>
      <c r="AW6" s="129"/>
      <c r="AX6" s="129">
        <v>255164</v>
      </c>
      <c r="AY6" s="129"/>
      <c r="AZ6" s="129">
        <v>2</v>
      </c>
      <c r="BA6" s="129"/>
      <c r="BB6" s="129">
        <v>2736</v>
      </c>
      <c r="BC6" s="129">
        <v>6701</v>
      </c>
      <c r="BD6" s="129"/>
      <c r="BE6" s="129">
        <v>0</v>
      </c>
      <c r="BF6" s="129"/>
      <c r="BG6" s="129"/>
      <c r="BH6" s="129"/>
      <c r="BI6" s="129"/>
      <c r="BJ6" s="129">
        <v>247249</v>
      </c>
      <c r="BK6" s="129">
        <v>75</v>
      </c>
      <c r="BL6" s="129"/>
      <c r="BM6" s="129"/>
      <c r="BN6" s="129">
        <v>308483</v>
      </c>
      <c r="BO6" s="129">
        <v>544</v>
      </c>
      <c r="BP6" s="129"/>
      <c r="BQ6" s="129">
        <v>5489</v>
      </c>
      <c r="BR6" s="129">
        <v>0</v>
      </c>
      <c r="BS6" s="129">
        <v>1138</v>
      </c>
      <c r="BT6" s="129">
        <v>1138</v>
      </c>
      <c r="BU6" s="129"/>
      <c r="BV6" s="129"/>
      <c r="BW6" s="129">
        <v>2707</v>
      </c>
      <c r="BX6" s="129">
        <v>570</v>
      </c>
      <c r="BY6" s="129">
        <v>2707</v>
      </c>
      <c r="BZ6" s="129">
        <v>0</v>
      </c>
      <c r="CA6" s="129"/>
      <c r="CB6" s="129"/>
      <c r="CC6" s="129">
        <v>786</v>
      </c>
      <c r="CD6" s="129"/>
      <c r="CE6" s="129"/>
      <c r="CF6" s="129">
        <v>14362</v>
      </c>
      <c r="CG6" s="129">
        <v>141441</v>
      </c>
      <c r="CH6" s="129"/>
      <c r="CI6" s="129">
        <v>105567</v>
      </c>
      <c r="CJ6" s="129">
        <v>1144</v>
      </c>
      <c r="CK6" s="129">
        <v>35505</v>
      </c>
      <c r="CL6" s="129">
        <v>374</v>
      </c>
      <c r="CM6" s="129"/>
    </row>
    <row r="7" spans="1:91" x14ac:dyDescent="0.25">
      <c r="A7" s="193">
        <v>201612</v>
      </c>
      <c r="B7" s="193">
        <v>9639</v>
      </c>
      <c r="C7" s="194" t="s">
        <v>1172</v>
      </c>
      <c r="D7" s="194" t="s">
        <v>1113</v>
      </c>
      <c r="E7" s="129">
        <v>422</v>
      </c>
      <c r="F7" s="129">
        <v>66</v>
      </c>
      <c r="G7" s="129">
        <v>356</v>
      </c>
      <c r="H7" s="129">
        <v>1</v>
      </c>
      <c r="I7" s="129"/>
      <c r="J7" s="129"/>
      <c r="K7" s="129">
        <v>357</v>
      </c>
      <c r="L7" s="129"/>
      <c r="M7" s="129"/>
      <c r="N7" s="129">
        <v>-38</v>
      </c>
      <c r="O7" s="129"/>
      <c r="P7" s="129"/>
      <c r="Q7" s="129"/>
      <c r="R7" s="129">
        <v>-10</v>
      </c>
      <c r="S7" s="129"/>
      <c r="T7" s="129"/>
      <c r="U7" s="129">
        <v>385</v>
      </c>
      <c r="V7" s="129"/>
      <c r="W7" s="129"/>
      <c r="X7" s="129"/>
      <c r="Y7" s="129"/>
      <c r="Z7" s="129"/>
      <c r="AA7" s="129"/>
      <c r="AB7" s="129"/>
      <c r="AC7" s="129">
        <v>15804</v>
      </c>
      <c r="AD7" s="129">
        <v>2186</v>
      </c>
      <c r="AE7" s="129">
        <v>82</v>
      </c>
      <c r="AF7" s="129">
        <v>82</v>
      </c>
      <c r="AG7" s="129"/>
      <c r="AH7" s="129"/>
      <c r="AI7" s="129"/>
      <c r="AJ7" s="129">
        <v>0</v>
      </c>
      <c r="AK7" s="129"/>
      <c r="AL7" s="129"/>
      <c r="AM7" s="129"/>
      <c r="AN7" s="129"/>
      <c r="AO7" s="129"/>
      <c r="AP7" s="129">
        <v>2186</v>
      </c>
      <c r="AQ7" s="129"/>
      <c r="AR7" s="129"/>
      <c r="AS7" s="129"/>
      <c r="AT7" s="129"/>
      <c r="AU7" s="129"/>
      <c r="AV7" s="129"/>
      <c r="AW7" s="129"/>
      <c r="AX7" s="129">
        <v>13618</v>
      </c>
      <c r="AY7" s="129"/>
      <c r="AZ7" s="129">
        <v>6</v>
      </c>
      <c r="BA7" s="129"/>
      <c r="BB7" s="129"/>
      <c r="BC7" s="129">
        <v>105</v>
      </c>
      <c r="BD7" s="129"/>
      <c r="BE7" s="129"/>
      <c r="BF7" s="129"/>
      <c r="BG7" s="129"/>
      <c r="BH7" s="129"/>
      <c r="BI7" s="129"/>
      <c r="BJ7" s="129">
        <v>13507</v>
      </c>
      <c r="BK7" s="129"/>
      <c r="BL7" s="129"/>
      <c r="BM7" s="129"/>
      <c r="BN7" s="129">
        <v>15804</v>
      </c>
      <c r="BO7" s="129">
        <v>57</v>
      </c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>
        <v>18</v>
      </c>
      <c r="CA7" s="129"/>
      <c r="CB7" s="129"/>
      <c r="CC7" s="129"/>
      <c r="CD7" s="129"/>
      <c r="CE7" s="129"/>
      <c r="CF7" s="129">
        <v>1191</v>
      </c>
      <c r="CG7" s="129">
        <v>0</v>
      </c>
      <c r="CH7" s="129">
        <v>5026</v>
      </c>
      <c r="CI7" s="129">
        <v>7507</v>
      </c>
      <c r="CJ7" s="129">
        <v>-38</v>
      </c>
      <c r="CK7" s="129">
        <v>25</v>
      </c>
      <c r="CL7" s="129">
        <v>1980</v>
      </c>
      <c r="CM7" s="129"/>
    </row>
    <row r="8" spans="1:91" x14ac:dyDescent="0.25">
      <c r="A8" s="193">
        <v>201612</v>
      </c>
      <c r="B8" s="193">
        <v>800</v>
      </c>
      <c r="C8" s="194" t="s">
        <v>1173</v>
      </c>
      <c r="D8" s="194" t="s">
        <v>1113</v>
      </c>
      <c r="E8" s="129">
        <v>8933</v>
      </c>
      <c r="F8" s="129">
        <v>707</v>
      </c>
      <c r="G8" s="129">
        <v>8226</v>
      </c>
      <c r="H8" s="129">
        <v>205</v>
      </c>
      <c r="I8" s="129">
        <v>362</v>
      </c>
      <c r="J8" s="129">
        <v>4357</v>
      </c>
      <c r="K8" s="129">
        <v>12427</v>
      </c>
      <c r="L8" s="129">
        <v>0</v>
      </c>
      <c r="M8" s="129">
        <v>0</v>
      </c>
      <c r="N8" s="129">
        <v>54</v>
      </c>
      <c r="O8" s="129">
        <v>966</v>
      </c>
      <c r="P8" s="129">
        <v>7</v>
      </c>
      <c r="Q8" s="129">
        <v>-45</v>
      </c>
      <c r="R8" s="129">
        <v>-166</v>
      </c>
      <c r="S8" s="129">
        <v>286</v>
      </c>
      <c r="T8" s="129">
        <v>5</v>
      </c>
      <c r="U8" s="129">
        <v>10953</v>
      </c>
      <c r="V8" s="129">
        <v>0</v>
      </c>
      <c r="W8" s="129"/>
      <c r="X8" s="129">
        <v>0</v>
      </c>
      <c r="Y8" s="129">
        <v>0</v>
      </c>
      <c r="Z8" s="129">
        <v>20627</v>
      </c>
      <c r="AA8" s="129">
        <v>27874</v>
      </c>
      <c r="AB8" s="129">
        <v>0</v>
      </c>
      <c r="AC8" s="129">
        <v>257954</v>
      </c>
      <c r="AD8" s="129">
        <v>34627</v>
      </c>
      <c r="AE8" s="129">
        <v>50575</v>
      </c>
      <c r="AF8" s="129">
        <v>2074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  <c r="AL8" s="129">
        <v>0</v>
      </c>
      <c r="AM8" s="129">
        <v>0</v>
      </c>
      <c r="AN8" s="129">
        <v>0</v>
      </c>
      <c r="AO8" s="129"/>
      <c r="AP8" s="129">
        <v>25632</v>
      </c>
      <c r="AQ8" s="129">
        <v>0</v>
      </c>
      <c r="AR8" s="129">
        <v>0</v>
      </c>
      <c r="AS8" s="129">
        <v>0</v>
      </c>
      <c r="AT8" s="129">
        <v>0</v>
      </c>
      <c r="AU8" s="129">
        <v>0</v>
      </c>
      <c r="AV8" s="129">
        <v>0</v>
      </c>
      <c r="AW8" s="129">
        <v>0</v>
      </c>
      <c r="AX8" s="129">
        <v>221942</v>
      </c>
      <c r="AY8" s="129"/>
      <c r="AZ8" s="129">
        <v>378</v>
      </c>
      <c r="BA8" s="129">
        <v>0</v>
      </c>
      <c r="BB8" s="129">
        <v>8995</v>
      </c>
      <c r="BC8" s="129">
        <v>3419</v>
      </c>
      <c r="BD8" s="129">
        <v>0</v>
      </c>
      <c r="BE8" s="129">
        <v>1386</v>
      </c>
      <c r="BF8" s="129">
        <v>1386</v>
      </c>
      <c r="BG8" s="129">
        <v>0</v>
      </c>
      <c r="BH8" s="129">
        <v>0</v>
      </c>
      <c r="BI8" s="129">
        <v>0</v>
      </c>
      <c r="BJ8" s="129">
        <v>210231</v>
      </c>
      <c r="BK8" s="129">
        <v>0</v>
      </c>
      <c r="BL8" s="129">
        <v>0</v>
      </c>
      <c r="BM8" s="129">
        <v>0</v>
      </c>
      <c r="BN8" s="129">
        <v>257954</v>
      </c>
      <c r="BO8" s="129">
        <v>340</v>
      </c>
      <c r="BP8" s="129">
        <v>0</v>
      </c>
      <c r="BQ8" s="129">
        <v>941</v>
      </c>
      <c r="BR8" s="129">
        <v>0</v>
      </c>
      <c r="BS8" s="129">
        <v>7914</v>
      </c>
      <c r="BT8" s="129">
        <v>7914</v>
      </c>
      <c r="BU8" s="129">
        <v>0</v>
      </c>
      <c r="BV8" s="129">
        <v>1198</v>
      </c>
      <c r="BW8" s="129">
        <v>1577</v>
      </c>
      <c r="BX8" s="129">
        <v>373</v>
      </c>
      <c r="BY8" s="129">
        <v>2775</v>
      </c>
      <c r="BZ8" s="129">
        <v>236</v>
      </c>
      <c r="CA8" s="129">
        <v>0</v>
      </c>
      <c r="CB8" s="129">
        <v>0</v>
      </c>
      <c r="CC8" s="129">
        <v>495</v>
      </c>
      <c r="CD8" s="129">
        <v>0</v>
      </c>
      <c r="CE8" s="129">
        <v>0</v>
      </c>
      <c r="CF8" s="129">
        <v>9658</v>
      </c>
      <c r="CG8" s="129">
        <v>109621</v>
      </c>
      <c r="CH8" s="129">
        <v>0</v>
      </c>
      <c r="CI8" s="129">
        <v>51375</v>
      </c>
      <c r="CJ8" s="129">
        <v>99</v>
      </c>
      <c r="CK8" s="129">
        <v>49623</v>
      </c>
      <c r="CL8" s="129">
        <v>24605</v>
      </c>
      <c r="CM8" s="129">
        <v>0</v>
      </c>
    </row>
    <row r="9" spans="1:91" x14ac:dyDescent="0.25">
      <c r="A9" s="193">
        <v>201612</v>
      </c>
      <c r="B9" s="193">
        <v>9135</v>
      </c>
      <c r="C9" s="194" t="s">
        <v>1175</v>
      </c>
      <c r="D9" s="194" t="s">
        <v>1113</v>
      </c>
      <c r="E9" s="129">
        <v>12327</v>
      </c>
      <c r="F9" s="129">
        <v>812</v>
      </c>
      <c r="G9" s="129">
        <v>11516</v>
      </c>
      <c r="H9" s="129">
        <v>482</v>
      </c>
      <c r="I9" s="129">
        <v>143</v>
      </c>
      <c r="J9" s="129">
        <v>4850</v>
      </c>
      <c r="K9" s="129">
        <v>16705</v>
      </c>
      <c r="L9" s="129">
        <v>0</v>
      </c>
      <c r="M9" s="129">
        <v>0</v>
      </c>
      <c r="N9" s="129">
        <v>6570</v>
      </c>
      <c r="O9" s="129">
        <v>857</v>
      </c>
      <c r="P9" s="129">
        <v>7</v>
      </c>
      <c r="Q9" s="129">
        <v>1377</v>
      </c>
      <c r="R9" s="129">
        <v>1689</v>
      </c>
      <c r="S9" s="129">
        <v>218</v>
      </c>
      <c r="T9" s="129">
        <v>71</v>
      </c>
      <c r="U9" s="129">
        <v>10811</v>
      </c>
      <c r="V9" s="129">
        <v>0</v>
      </c>
      <c r="W9" s="129"/>
      <c r="X9" s="129">
        <v>0</v>
      </c>
      <c r="Y9" s="129">
        <v>0</v>
      </c>
      <c r="Z9" s="129">
        <v>2904</v>
      </c>
      <c r="AA9" s="129">
        <v>29708</v>
      </c>
      <c r="AB9" s="129">
        <v>0</v>
      </c>
      <c r="AC9" s="129">
        <v>422168</v>
      </c>
      <c r="AD9" s="129">
        <v>64885</v>
      </c>
      <c r="AE9" s="129">
        <v>57972</v>
      </c>
      <c r="AF9" s="129">
        <v>21201</v>
      </c>
      <c r="AG9" s="129">
        <v>0</v>
      </c>
      <c r="AH9" s="129">
        <v>4158</v>
      </c>
      <c r="AI9" s="129">
        <v>0</v>
      </c>
      <c r="AJ9" s="129">
        <v>0</v>
      </c>
      <c r="AK9" s="129">
        <v>0</v>
      </c>
      <c r="AL9" s="129">
        <v>0</v>
      </c>
      <c r="AM9" s="129">
        <v>0</v>
      </c>
      <c r="AN9" s="129">
        <v>0</v>
      </c>
      <c r="AO9" s="129"/>
      <c r="AP9" s="129">
        <v>53690</v>
      </c>
      <c r="AQ9" s="129">
        <v>0</v>
      </c>
      <c r="AR9" s="129">
        <v>0</v>
      </c>
      <c r="AS9" s="129">
        <v>0</v>
      </c>
      <c r="AT9" s="129">
        <v>0</v>
      </c>
      <c r="AU9" s="129">
        <v>0</v>
      </c>
      <c r="AV9" s="129">
        <v>0</v>
      </c>
      <c r="AW9" s="129">
        <v>0</v>
      </c>
      <c r="AX9" s="129">
        <v>357283</v>
      </c>
      <c r="AY9" s="129"/>
      <c r="AZ9" s="129">
        <v>79</v>
      </c>
      <c r="BA9" s="129">
        <v>0</v>
      </c>
      <c r="BB9" s="129">
        <v>11195</v>
      </c>
      <c r="BC9" s="129">
        <v>4736</v>
      </c>
      <c r="BD9" s="129">
        <v>0</v>
      </c>
      <c r="BE9" s="129">
        <v>0</v>
      </c>
      <c r="BF9" s="129">
        <v>0</v>
      </c>
      <c r="BG9" s="129">
        <v>0</v>
      </c>
      <c r="BH9" s="129">
        <v>0</v>
      </c>
      <c r="BI9" s="129">
        <v>432</v>
      </c>
      <c r="BJ9" s="129">
        <v>351756</v>
      </c>
      <c r="BK9" s="129">
        <v>268</v>
      </c>
      <c r="BL9" s="129">
        <v>0</v>
      </c>
      <c r="BM9" s="129">
        <v>0</v>
      </c>
      <c r="BN9" s="129">
        <v>422168</v>
      </c>
      <c r="BO9" s="129">
        <v>1225</v>
      </c>
      <c r="BP9" s="129">
        <v>0</v>
      </c>
      <c r="BQ9" s="129">
        <v>987</v>
      </c>
      <c r="BR9" s="129">
        <v>12</v>
      </c>
      <c r="BS9" s="129">
        <v>0</v>
      </c>
      <c r="BT9" s="129">
        <v>0</v>
      </c>
      <c r="BU9" s="129">
        <v>0</v>
      </c>
      <c r="BV9" s="129">
        <v>0</v>
      </c>
      <c r="BW9" s="129">
        <v>1620</v>
      </c>
      <c r="BX9" s="129">
        <v>613</v>
      </c>
      <c r="BY9" s="129">
        <v>1620</v>
      </c>
      <c r="BZ9" s="129">
        <v>0</v>
      </c>
      <c r="CA9" s="129">
        <v>0</v>
      </c>
      <c r="CB9" s="129">
        <v>0</v>
      </c>
      <c r="CC9" s="129">
        <v>46</v>
      </c>
      <c r="CD9" s="129">
        <v>432</v>
      </c>
      <c r="CE9" s="129">
        <v>0</v>
      </c>
      <c r="CF9" s="129">
        <v>25909</v>
      </c>
      <c r="CG9" s="129">
        <v>161842</v>
      </c>
      <c r="CH9" s="129">
        <v>0</v>
      </c>
      <c r="CI9" s="129">
        <v>137312</v>
      </c>
      <c r="CJ9" s="129">
        <v>5194</v>
      </c>
      <c r="CK9" s="129">
        <v>52328</v>
      </c>
      <c r="CL9" s="129">
        <v>39854</v>
      </c>
      <c r="CM9" s="129">
        <v>0</v>
      </c>
    </row>
    <row r="10" spans="1:91" x14ac:dyDescent="0.25">
      <c r="A10" s="193">
        <v>201612</v>
      </c>
      <c r="B10" s="193">
        <v>13100</v>
      </c>
      <c r="C10" s="194" t="s">
        <v>1176</v>
      </c>
      <c r="D10" s="194" t="s">
        <v>1113</v>
      </c>
      <c r="E10" s="129">
        <v>16301</v>
      </c>
      <c r="F10" s="129">
        <v>2448</v>
      </c>
      <c r="G10" s="129">
        <v>13852</v>
      </c>
      <c r="H10" s="129">
        <v>1</v>
      </c>
      <c r="I10" s="129">
        <v>552</v>
      </c>
      <c r="J10" s="129">
        <v>4707</v>
      </c>
      <c r="K10" s="129">
        <v>18009</v>
      </c>
      <c r="L10" s="129"/>
      <c r="M10" s="129">
        <v>48</v>
      </c>
      <c r="N10" s="129">
        <v>-3890</v>
      </c>
      <c r="O10" s="129">
        <v>3053</v>
      </c>
      <c r="P10" s="129">
        <v>1</v>
      </c>
      <c r="Q10" s="129">
        <v>-1496</v>
      </c>
      <c r="R10" s="129">
        <v>-1635</v>
      </c>
      <c r="S10" s="129">
        <v>41</v>
      </c>
      <c r="T10" s="129">
        <v>308</v>
      </c>
      <c r="U10" s="129">
        <v>17523</v>
      </c>
      <c r="V10" s="129"/>
      <c r="W10" s="129"/>
      <c r="X10" s="129"/>
      <c r="Y10" s="129"/>
      <c r="Z10" s="129">
        <v>363</v>
      </c>
      <c r="AA10" s="129">
        <v>5960</v>
      </c>
      <c r="AB10" s="129"/>
      <c r="AC10" s="129">
        <v>378396</v>
      </c>
      <c r="AD10" s="129">
        <v>30181</v>
      </c>
      <c r="AE10" s="129">
        <v>17777</v>
      </c>
      <c r="AF10" s="129">
        <v>11455</v>
      </c>
      <c r="AG10" s="129"/>
      <c r="AH10" s="129"/>
      <c r="AI10" s="129"/>
      <c r="AJ10" s="129"/>
      <c r="AK10" s="129">
        <v>0</v>
      </c>
      <c r="AL10" s="129"/>
      <c r="AM10" s="129">
        <v>0</v>
      </c>
      <c r="AN10" s="129"/>
      <c r="AO10" s="129"/>
      <c r="AP10" s="129">
        <v>1065</v>
      </c>
      <c r="AQ10" s="129"/>
      <c r="AR10" s="129"/>
      <c r="AS10" s="129"/>
      <c r="AT10" s="129"/>
      <c r="AU10" s="129"/>
      <c r="AV10" s="129"/>
      <c r="AW10" s="129"/>
      <c r="AX10" s="129">
        <v>337411</v>
      </c>
      <c r="AY10" s="129"/>
      <c r="AZ10" s="129">
        <v>0</v>
      </c>
      <c r="BA10" s="129">
        <v>10804</v>
      </c>
      <c r="BB10" s="129">
        <v>29117</v>
      </c>
      <c r="BC10" s="129">
        <v>7066</v>
      </c>
      <c r="BD10" s="129"/>
      <c r="BE10" s="129">
        <v>0</v>
      </c>
      <c r="BF10" s="129"/>
      <c r="BG10" s="129"/>
      <c r="BH10" s="129"/>
      <c r="BI10" s="129"/>
      <c r="BJ10" s="129">
        <v>326494</v>
      </c>
      <c r="BK10" s="129">
        <v>0</v>
      </c>
      <c r="BL10" s="129"/>
      <c r="BM10" s="129"/>
      <c r="BN10" s="129">
        <v>378396</v>
      </c>
      <c r="BO10" s="129">
        <v>618</v>
      </c>
      <c r="BP10" s="129"/>
      <c r="BQ10" s="129">
        <v>9571</v>
      </c>
      <c r="BR10" s="129">
        <v>3851</v>
      </c>
      <c r="BS10" s="129"/>
      <c r="BT10" s="129"/>
      <c r="BU10" s="129"/>
      <c r="BV10" s="129"/>
      <c r="BW10" s="129"/>
      <c r="BX10" s="129">
        <v>249</v>
      </c>
      <c r="BY10" s="129">
        <v>0</v>
      </c>
      <c r="BZ10" s="129">
        <v>0</v>
      </c>
      <c r="CA10" s="129">
        <v>1455</v>
      </c>
      <c r="CB10" s="129">
        <v>2770</v>
      </c>
      <c r="CC10" s="129">
        <v>2226</v>
      </c>
      <c r="CD10" s="129"/>
      <c r="CE10" s="129"/>
      <c r="CF10" s="129">
        <v>4321</v>
      </c>
      <c r="CG10" s="129">
        <v>237780</v>
      </c>
      <c r="CH10" s="129"/>
      <c r="CI10" s="129">
        <v>40053</v>
      </c>
      <c r="CJ10" s="129">
        <v>-2394</v>
      </c>
      <c r="CK10" s="129">
        <v>52381</v>
      </c>
      <c r="CL10" s="129">
        <v>26973</v>
      </c>
      <c r="CM10" s="129"/>
    </row>
    <row r="11" spans="1:91" x14ac:dyDescent="0.25">
      <c r="A11" s="193">
        <v>201612</v>
      </c>
      <c r="B11" s="193">
        <v>6102</v>
      </c>
      <c r="C11" s="194" t="s">
        <v>1177</v>
      </c>
      <c r="D11" s="194" t="s">
        <v>1113</v>
      </c>
      <c r="E11" s="129">
        <v>21353</v>
      </c>
      <c r="F11" s="129">
        <v>5886</v>
      </c>
      <c r="G11" s="129">
        <v>15467</v>
      </c>
      <c r="H11" s="129">
        <v>0</v>
      </c>
      <c r="I11" s="129">
        <v>761</v>
      </c>
      <c r="J11" s="129">
        <v>3709</v>
      </c>
      <c r="K11" s="129">
        <v>18415</v>
      </c>
      <c r="L11" s="129"/>
      <c r="M11" s="129">
        <v>0</v>
      </c>
      <c r="N11" s="129">
        <v>-15045</v>
      </c>
      <c r="O11" s="129">
        <v>17092</v>
      </c>
      <c r="P11" s="129">
        <v>0</v>
      </c>
      <c r="Q11" s="129">
        <v>0</v>
      </c>
      <c r="R11" s="129">
        <v>-365</v>
      </c>
      <c r="S11" s="129">
        <v>24</v>
      </c>
      <c r="T11" s="129">
        <v>0</v>
      </c>
      <c r="U11" s="129">
        <v>15979</v>
      </c>
      <c r="V11" s="129"/>
      <c r="W11" s="129"/>
      <c r="X11" s="129"/>
      <c r="Y11" s="129"/>
      <c r="Z11" s="129">
        <v>72317</v>
      </c>
      <c r="AA11" s="129"/>
      <c r="AB11" s="129">
        <v>14029</v>
      </c>
      <c r="AC11" s="129">
        <v>416758</v>
      </c>
      <c r="AD11" s="129">
        <v>129942</v>
      </c>
      <c r="AE11" s="129">
        <v>72317</v>
      </c>
      <c r="AF11" s="129"/>
      <c r="AG11" s="129"/>
      <c r="AH11" s="129"/>
      <c r="AI11" s="129">
        <v>2514</v>
      </c>
      <c r="AJ11" s="129">
        <v>16543</v>
      </c>
      <c r="AK11" s="129"/>
      <c r="AL11" s="129"/>
      <c r="AM11" s="129"/>
      <c r="AN11" s="129"/>
      <c r="AO11" s="129"/>
      <c r="AP11" s="129">
        <v>-23673</v>
      </c>
      <c r="AQ11" s="129"/>
      <c r="AR11" s="129"/>
      <c r="AS11" s="129"/>
      <c r="AT11" s="129"/>
      <c r="AU11" s="129"/>
      <c r="AV11" s="129"/>
      <c r="AW11" s="129"/>
      <c r="AX11" s="129">
        <v>281791</v>
      </c>
      <c r="AY11" s="129"/>
      <c r="AZ11" s="129">
        <v>268</v>
      </c>
      <c r="BA11" s="129"/>
      <c r="BB11" s="129">
        <v>153615</v>
      </c>
      <c r="BC11" s="129">
        <v>52893</v>
      </c>
      <c r="BD11" s="129"/>
      <c r="BE11" s="129">
        <v>5025</v>
      </c>
      <c r="BF11" s="129"/>
      <c r="BG11" s="129"/>
      <c r="BH11" s="129">
        <v>5025</v>
      </c>
      <c r="BI11" s="129"/>
      <c r="BJ11" s="129"/>
      <c r="BK11" s="129"/>
      <c r="BL11" s="129"/>
      <c r="BM11" s="129">
        <v>228630</v>
      </c>
      <c r="BN11" s="129">
        <v>416758</v>
      </c>
      <c r="BO11" s="129">
        <v>536</v>
      </c>
      <c r="BP11" s="129"/>
      <c r="BQ11" s="129">
        <v>2606</v>
      </c>
      <c r="BR11" s="129"/>
      <c r="BS11" s="129"/>
      <c r="BT11" s="129"/>
      <c r="BU11" s="129"/>
      <c r="BV11" s="129"/>
      <c r="BW11" s="129"/>
      <c r="BX11" s="129">
        <v>2</v>
      </c>
      <c r="BY11" s="129"/>
      <c r="BZ11" s="129"/>
      <c r="CA11" s="129"/>
      <c r="CB11" s="129"/>
      <c r="CC11" s="129"/>
      <c r="CD11" s="129"/>
      <c r="CE11" s="129"/>
      <c r="CF11" s="129"/>
      <c r="CG11" s="129">
        <v>288222</v>
      </c>
      <c r="CH11" s="129"/>
      <c r="CI11" s="129">
        <v>38833</v>
      </c>
      <c r="CJ11" s="129">
        <v>-15045</v>
      </c>
      <c r="CK11" s="129"/>
      <c r="CL11" s="129">
        <v>86559</v>
      </c>
      <c r="CM11" s="129"/>
    </row>
    <row r="12" spans="1:91" x14ac:dyDescent="0.25">
      <c r="A12" s="193">
        <v>201612</v>
      </c>
      <c r="B12" s="193">
        <v>5125</v>
      </c>
      <c r="C12" s="194" t="s">
        <v>1178</v>
      </c>
      <c r="D12" s="194" t="s">
        <v>1113</v>
      </c>
      <c r="E12" s="129">
        <v>9211</v>
      </c>
      <c r="F12" s="129">
        <v>1945</v>
      </c>
      <c r="G12" s="129">
        <v>7266</v>
      </c>
      <c r="H12" s="129">
        <v>0</v>
      </c>
      <c r="I12" s="129">
        <v>1532</v>
      </c>
      <c r="J12" s="129">
        <v>52404</v>
      </c>
      <c r="K12" s="129">
        <v>58138</v>
      </c>
      <c r="L12" s="129">
        <v>0</v>
      </c>
      <c r="M12" s="129">
        <v>0</v>
      </c>
      <c r="N12" s="129">
        <v>10555</v>
      </c>
      <c r="O12" s="129">
        <v>-258</v>
      </c>
      <c r="P12" s="129">
        <v>7</v>
      </c>
      <c r="Q12" s="129">
        <v>4037</v>
      </c>
      <c r="R12" s="129">
        <v>150</v>
      </c>
      <c r="S12" s="129">
        <v>9172</v>
      </c>
      <c r="T12" s="129">
        <v>2055</v>
      </c>
      <c r="U12" s="129">
        <v>40867</v>
      </c>
      <c r="V12" s="129">
        <v>0</v>
      </c>
      <c r="W12" s="129">
        <v>0</v>
      </c>
      <c r="X12" s="129">
        <v>0</v>
      </c>
      <c r="Y12" s="129">
        <v>0</v>
      </c>
      <c r="Z12" s="129">
        <v>8058</v>
      </c>
      <c r="AA12" s="129">
        <v>0</v>
      </c>
      <c r="AB12" s="129">
        <v>0</v>
      </c>
      <c r="AC12" s="129">
        <v>251194</v>
      </c>
      <c r="AD12" s="129">
        <v>108386</v>
      </c>
      <c r="AE12" s="129">
        <v>8058</v>
      </c>
      <c r="AF12" s="129">
        <v>0</v>
      </c>
      <c r="AG12" s="129">
        <v>0</v>
      </c>
      <c r="AH12" s="129">
        <v>0</v>
      </c>
      <c r="AI12" s="129">
        <v>122</v>
      </c>
      <c r="AJ12" s="129">
        <v>122</v>
      </c>
      <c r="AK12" s="129">
        <v>0</v>
      </c>
      <c r="AL12" s="129">
        <v>0</v>
      </c>
      <c r="AM12" s="129">
        <v>-506</v>
      </c>
      <c r="AN12" s="129">
        <v>0</v>
      </c>
      <c r="AO12" s="129">
        <v>0</v>
      </c>
      <c r="AP12" s="129">
        <v>50392</v>
      </c>
      <c r="AQ12" s="129">
        <v>0</v>
      </c>
      <c r="AR12" s="129">
        <v>-506</v>
      </c>
      <c r="AS12" s="129">
        <v>0</v>
      </c>
      <c r="AT12" s="129">
        <v>0</v>
      </c>
      <c r="AU12" s="129">
        <v>0</v>
      </c>
      <c r="AV12" s="129">
        <v>0</v>
      </c>
      <c r="AW12" s="129">
        <v>0</v>
      </c>
      <c r="AX12" s="129">
        <v>139681</v>
      </c>
      <c r="AY12" s="129">
        <v>0</v>
      </c>
      <c r="AZ12" s="129">
        <v>3021</v>
      </c>
      <c r="BA12" s="129">
        <v>0</v>
      </c>
      <c r="BB12" s="129">
        <v>58500</v>
      </c>
      <c r="BC12" s="129">
        <v>26744</v>
      </c>
      <c r="BD12" s="129">
        <v>117</v>
      </c>
      <c r="BE12" s="129">
        <v>3127</v>
      </c>
      <c r="BF12" s="129">
        <v>0</v>
      </c>
      <c r="BG12" s="129">
        <v>2930</v>
      </c>
      <c r="BH12" s="129">
        <v>80</v>
      </c>
      <c r="BI12" s="129">
        <v>0</v>
      </c>
      <c r="BJ12" s="129">
        <v>36534</v>
      </c>
      <c r="BK12" s="129">
        <v>2710</v>
      </c>
      <c r="BL12" s="129">
        <v>0</v>
      </c>
      <c r="BM12" s="129">
        <v>0</v>
      </c>
      <c r="BN12" s="129">
        <v>251194</v>
      </c>
      <c r="BO12" s="129">
        <v>2555</v>
      </c>
      <c r="BP12" s="129">
        <v>0</v>
      </c>
      <c r="BQ12" s="129">
        <v>10758</v>
      </c>
      <c r="BR12" s="129">
        <v>70672</v>
      </c>
      <c r="BS12" s="129">
        <v>0</v>
      </c>
      <c r="BT12" s="129">
        <v>0</v>
      </c>
      <c r="BU12" s="129">
        <v>0</v>
      </c>
      <c r="BV12" s="129">
        <v>0</v>
      </c>
      <c r="BW12" s="129">
        <v>20000</v>
      </c>
      <c r="BX12" s="129">
        <v>1253</v>
      </c>
      <c r="BY12" s="129">
        <v>20000</v>
      </c>
      <c r="BZ12" s="129">
        <v>0</v>
      </c>
      <c r="CA12" s="129">
        <v>0</v>
      </c>
      <c r="CB12" s="129">
        <v>330</v>
      </c>
      <c r="CC12" s="129">
        <v>0</v>
      </c>
      <c r="CD12" s="129">
        <v>0</v>
      </c>
      <c r="CE12" s="129">
        <v>0</v>
      </c>
      <c r="CF12" s="129">
        <v>0</v>
      </c>
      <c r="CG12" s="129">
        <v>150163</v>
      </c>
      <c r="CH12" s="129">
        <v>0</v>
      </c>
      <c r="CI12" s="129">
        <v>30135</v>
      </c>
      <c r="CJ12" s="129">
        <v>6518</v>
      </c>
      <c r="CK12" s="129">
        <v>0</v>
      </c>
      <c r="CL12" s="129">
        <v>36000</v>
      </c>
      <c r="CM12" s="129">
        <v>0</v>
      </c>
    </row>
    <row r="13" spans="1:91" x14ac:dyDescent="0.25">
      <c r="A13" s="193">
        <v>201612</v>
      </c>
      <c r="B13" s="193">
        <v>28001</v>
      </c>
      <c r="C13" s="194" t="s">
        <v>1179</v>
      </c>
      <c r="D13" s="194" t="s">
        <v>1113</v>
      </c>
      <c r="E13" s="129">
        <v>15</v>
      </c>
      <c r="F13" s="129">
        <v>108</v>
      </c>
      <c r="G13" s="129">
        <v>-93</v>
      </c>
      <c r="H13" s="129">
        <v>0</v>
      </c>
      <c r="I13" s="129">
        <v>1050</v>
      </c>
      <c r="J13" s="129">
        <v>5184</v>
      </c>
      <c r="K13" s="129">
        <v>4041</v>
      </c>
      <c r="L13" s="129">
        <v>0</v>
      </c>
      <c r="M13" s="129">
        <v>0</v>
      </c>
      <c r="N13" s="129">
        <v>-11962</v>
      </c>
      <c r="O13" s="129">
        <v>0</v>
      </c>
      <c r="P13" s="129">
        <v>0</v>
      </c>
      <c r="Q13" s="129">
        <v>-2631</v>
      </c>
      <c r="R13" s="129">
        <v>798</v>
      </c>
      <c r="S13" s="129">
        <v>2661</v>
      </c>
      <c r="T13" s="129">
        <v>0</v>
      </c>
      <c r="U13" s="129">
        <v>14140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141949</v>
      </c>
      <c r="AD13" s="129">
        <v>77431</v>
      </c>
      <c r="AE13" s="129">
        <v>162</v>
      </c>
      <c r="AF13" s="129">
        <v>162</v>
      </c>
      <c r="AG13" s="129">
        <v>0</v>
      </c>
      <c r="AH13" s="129">
        <v>0</v>
      </c>
      <c r="AI13" s="129">
        <v>898</v>
      </c>
      <c r="AJ13" s="129">
        <v>898</v>
      </c>
      <c r="AK13" s="129">
        <v>62900</v>
      </c>
      <c r="AL13" s="129">
        <v>0</v>
      </c>
      <c r="AM13" s="129">
        <v>0</v>
      </c>
      <c r="AN13" s="129">
        <v>0</v>
      </c>
      <c r="AO13" s="129">
        <v>0</v>
      </c>
      <c r="AP13" s="129">
        <v>-25469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62900</v>
      </c>
      <c r="AW13" s="129">
        <v>0</v>
      </c>
      <c r="AX13" s="129">
        <v>63774</v>
      </c>
      <c r="AY13" s="129">
        <v>0</v>
      </c>
      <c r="AZ13" s="129">
        <v>0</v>
      </c>
      <c r="BA13" s="129">
        <v>0</v>
      </c>
      <c r="BB13" s="129">
        <v>40000</v>
      </c>
      <c r="BC13" s="129">
        <v>2078</v>
      </c>
      <c r="BD13" s="129">
        <v>0</v>
      </c>
      <c r="BE13" s="129">
        <v>744</v>
      </c>
      <c r="BF13" s="129">
        <v>0</v>
      </c>
      <c r="BG13" s="129">
        <v>744</v>
      </c>
      <c r="BH13" s="129">
        <v>0</v>
      </c>
      <c r="BI13" s="129">
        <v>0</v>
      </c>
      <c r="BJ13" s="129">
        <v>61696</v>
      </c>
      <c r="BK13" s="129">
        <v>0</v>
      </c>
      <c r="BL13" s="129">
        <v>0</v>
      </c>
      <c r="BM13" s="129">
        <v>0</v>
      </c>
      <c r="BN13" s="129">
        <v>141949</v>
      </c>
      <c r="BO13" s="129">
        <v>364</v>
      </c>
      <c r="BP13" s="129">
        <v>0</v>
      </c>
      <c r="BQ13" s="129">
        <v>1112</v>
      </c>
      <c r="BR13" s="129">
        <v>0</v>
      </c>
      <c r="BS13" s="129">
        <v>0</v>
      </c>
      <c r="BT13" s="129">
        <v>0</v>
      </c>
      <c r="BU13" s="129">
        <v>0</v>
      </c>
      <c r="BV13" s="129">
        <v>0</v>
      </c>
      <c r="BW13" s="129">
        <v>0</v>
      </c>
      <c r="BX13" s="129">
        <v>665</v>
      </c>
      <c r="BY13" s="129">
        <v>0</v>
      </c>
      <c r="BZ13" s="129">
        <v>8450</v>
      </c>
      <c r="CA13" s="129">
        <v>0</v>
      </c>
      <c r="CB13" s="129">
        <v>3349</v>
      </c>
      <c r="CC13" s="129">
        <v>0</v>
      </c>
      <c r="CD13" s="129">
        <v>0</v>
      </c>
      <c r="CE13" s="129">
        <v>0</v>
      </c>
      <c r="CF13" s="129">
        <v>4166</v>
      </c>
      <c r="CG13" s="129">
        <v>0</v>
      </c>
      <c r="CH13" s="129">
        <v>0</v>
      </c>
      <c r="CI13" s="129">
        <v>49659</v>
      </c>
      <c r="CJ13" s="129">
        <v>-9331</v>
      </c>
      <c r="CK13" s="129">
        <v>33709</v>
      </c>
      <c r="CL13" s="129">
        <v>40475</v>
      </c>
      <c r="CM13" s="129">
        <v>0</v>
      </c>
    </row>
    <row r="14" spans="1:91" x14ac:dyDescent="0.25">
      <c r="A14" s="193">
        <v>201612</v>
      </c>
      <c r="B14" s="193">
        <v>1693</v>
      </c>
      <c r="C14" s="194" t="s">
        <v>1180</v>
      </c>
      <c r="D14" s="194" t="s">
        <v>1113</v>
      </c>
      <c r="E14" s="129">
        <v>614</v>
      </c>
      <c r="F14" s="129">
        <v>121</v>
      </c>
      <c r="G14" s="129">
        <v>492</v>
      </c>
      <c r="H14" s="129"/>
      <c r="I14" s="129">
        <v>8148</v>
      </c>
      <c r="J14" s="129">
        <v>47078</v>
      </c>
      <c r="K14" s="129">
        <v>39423</v>
      </c>
      <c r="L14" s="129"/>
      <c r="M14" s="129"/>
      <c r="N14" s="129">
        <v>5272</v>
      </c>
      <c r="O14" s="129"/>
      <c r="P14" s="129"/>
      <c r="Q14" s="129">
        <v>1182</v>
      </c>
      <c r="R14" s="129">
        <v>-1432</v>
      </c>
      <c r="S14" s="129">
        <v>492</v>
      </c>
      <c r="T14" s="129">
        <v>0</v>
      </c>
      <c r="U14" s="129">
        <v>32227</v>
      </c>
      <c r="V14" s="129"/>
      <c r="W14" s="129"/>
      <c r="X14" s="129"/>
      <c r="Y14" s="129"/>
      <c r="Z14" s="129"/>
      <c r="AA14" s="129"/>
      <c r="AB14" s="129"/>
      <c r="AC14" s="129">
        <v>214581</v>
      </c>
      <c r="AD14" s="129">
        <v>108898</v>
      </c>
      <c r="AE14" s="129">
        <v>740</v>
      </c>
      <c r="AF14" s="129">
        <v>740</v>
      </c>
      <c r="AG14" s="129"/>
      <c r="AH14" s="129"/>
      <c r="AI14" s="129"/>
      <c r="AJ14" s="129">
        <v>0</v>
      </c>
      <c r="AK14" s="129">
        <v>0</v>
      </c>
      <c r="AL14" s="129"/>
      <c r="AM14" s="129">
        <v>0</v>
      </c>
      <c r="AN14" s="129"/>
      <c r="AO14" s="129"/>
      <c r="AP14" s="129">
        <v>8398</v>
      </c>
      <c r="AQ14" s="129"/>
      <c r="AR14" s="129"/>
      <c r="AS14" s="129"/>
      <c r="AT14" s="129"/>
      <c r="AU14" s="129"/>
      <c r="AV14" s="129"/>
      <c r="AW14" s="129"/>
      <c r="AX14" s="129">
        <v>105683</v>
      </c>
      <c r="AY14" s="129"/>
      <c r="AZ14" s="129"/>
      <c r="BA14" s="129"/>
      <c r="BB14" s="129">
        <v>100500</v>
      </c>
      <c r="BC14" s="129">
        <v>4024</v>
      </c>
      <c r="BD14" s="129"/>
      <c r="BE14" s="129">
        <v>0</v>
      </c>
      <c r="BF14" s="129"/>
      <c r="BG14" s="129">
        <v>0</v>
      </c>
      <c r="BH14" s="129"/>
      <c r="BI14" s="129"/>
      <c r="BJ14" s="129">
        <v>100296</v>
      </c>
      <c r="BK14" s="129">
        <v>1219</v>
      </c>
      <c r="BL14" s="129"/>
      <c r="BM14" s="129"/>
      <c r="BN14" s="129">
        <v>214581</v>
      </c>
      <c r="BO14" s="129"/>
      <c r="BP14" s="129"/>
      <c r="BQ14" s="129">
        <v>3011</v>
      </c>
      <c r="BR14" s="129">
        <v>145</v>
      </c>
      <c r="BS14" s="129"/>
      <c r="BT14" s="129"/>
      <c r="BU14" s="129"/>
      <c r="BV14" s="129"/>
      <c r="BW14" s="129"/>
      <c r="BX14" s="129">
        <v>25</v>
      </c>
      <c r="BY14" s="129">
        <v>0</v>
      </c>
      <c r="BZ14" s="129">
        <v>30</v>
      </c>
      <c r="CA14" s="129"/>
      <c r="CB14" s="129">
        <v>826</v>
      </c>
      <c r="CC14" s="129"/>
      <c r="CD14" s="129"/>
      <c r="CE14" s="129"/>
      <c r="CF14" s="129">
        <v>0</v>
      </c>
      <c r="CG14" s="129"/>
      <c r="CH14" s="129"/>
      <c r="CI14" s="129">
        <v>130312</v>
      </c>
      <c r="CJ14" s="129">
        <v>4090</v>
      </c>
      <c r="CK14" s="129">
        <v>49911</v>
      </c>
      <c r="CL14" s="129">
        <v>30466</v>
      </c>
      <c r="CM14" s="129"/>
    </row>
    <row r="15" spans="1:91" x14ac:dyDescent="0.25">
      <c r="A15" s="193">
        <v>201612</v>
      </c>
      <c r="B15" s="193">
        <v>544</v>
      </c>
      <c r="C15" s="194" t="s">
        <v>1181</v>
      </c>
      <c r="D15" s="194" t="s">
        <v>1113</v>
      </c>
      <c r="E15" s="129">
        <v>1518</v>
      </c>
      <c r="F15" s="129">
        <v>128</v>
      </c>
      <c r="G15" s="129">
        <v>1391</v>
      </c>
      <c r="H15" s="129">
        <v>11</v>
      </c>
      <c r="I15" s="129">
        <v>24</v>
      </c>
      <c r="J15" s="129">
        <v>344</v>
      </c>
      <c r="K15" s="129">
        <v>1721</v>
      </c>
      <c r="L15" s="129">
        <v>0</v>
      </c>
      <c r="M15" s="129">
        <v>0</v>
      </c>
      <c r="N15" s="129">
        <v>136</v>
      </c>
      <c r="O15" s="129">
        <v>-27</v>
      </c>
      <c r="P15" s="129">
        <v>1</v>
      </c>
      <c r="Q15" s="129">
        <v>30</v>
      </c>
      <c r="R15" s="129">
        <v>93</v>
      </c>
      <c r="S15" s="129">
        <v>37</v>
      </c>
      <c r="T15" s="129">
        <v>12</v>
      </c>
      <c r="U15" s="129">
        <v>1679</v>
      </c>
      <c r="V15" s="129">
        <v>0</v>
      </c>
      <c r="W15" s="129"/>
      <c r="X15" s="129">
        <v>0</v>
      </c>
      <c r="Y15" s="129">
        <v>0</v>
      </c>
      <c r="Z15" s="129">
        <v>0</v>
      </c>
      <c r="AA15" s="129">
        <v>678</v>
      </c>
      <c r="AB15" s="129">
        <v>0</v>
      </c>
      <c r="AC15" s="129">
        <v>41628</v>
      </c>
      <c r="AD15" s="129">
        <v>4495</v>
      </c>
      <c r="AE15" s="129">
        <v>946</v>
      </c>
      <c r="AF15" s="129">
        <v>268</v>
      </c>
      <c r="AG15" s="129">
        <v>0</v>
      </c>
      <c r="AH15" s="129">
        <v>0</v>
      </c>
      <c r="AI15" s="129">
        <v>1515</v>
      </c>
      <c r="AJ15" s="129">
        <v>1515</v>
      </c>
      <c r="AK15" s="129">
        <v>0</v>
      </c>
      <c r="AL15" s="129">
        <v>0</v>
      </c>
      <c r="AM15" s="129">
        <v>376</v>
      </c>
      <c r="AN15" s="129">
        <v>0</v>
      </c>
      <c r="AO15" s="129"/>
      <c r="AP15" s="129">
        <v>4120</v>
      </c>
      <c r="AQ15" s="129">
        <v>376</v>
      </c>
      <c r="AR15" s="129">
        <v>0</v>
      </c>
      <c r="AS15" s="129">
        <v>0</v>
      </c>
      <c r="AT15" s="129">
        <v>0</v>
      </c>
      <c r="AU15" s="129">
        <v>0</v>
      </c>
      <c r="AV15" s="129">
        <v>0</v>
      </c>
      <c r="AW15" s="129">
        <v>0</v>
      </c>
      <c r="AX15" s="129">
        <v>37133</v>
      </c>
      <c r="AY15" s="129"/>
      <c r="AZ15" s="129">
        <v>5</v>
      </c>
      <c r="BA15" s="129">
        <v>0</v>
      </c>
      <c r="BB15" s="129">
        <v>0</v>
      </c>
      <c r="BC15" s="129">
        <v>739</v>
      </c>
      <c r="BD15" s="129">
        <v>0</v>
      </c>
      <c r="BE15" s="129">
        <v>0</v>
      </c>
      <c r="BF15" s="129">
        <v>0</v>
      </c>
      <c r="BG15" s="129">
        <v>0</v>
      </c>
      <c r="BH15" s="129">
        <v>0</v>
      </c>
      <c r="BI15" s="129">
        <v>0</v>
      </c>
      <c r="BJ15" s="129">
        <v>36389</v>
      </c>
      <c r="BK15" s="129">
        <v>0</v>
      </c>
      <c r="BL15" s="129">
        <v>0</v>
      </c>
      <c r="BM15" s="129">
        <v>0</v>
      </c>
      <c r="BN15" s="129">
        <v>41628</v>
      </c>
      <c r="BO15" s="129">
        <v>0</v>
      </c>
      <c r="BP15" s="129">
        <v>0</v>
      </c>
      <c r="BQ15" s="129">
        <v>360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750</v>
      </c>
      <c r="BX15" s="129">
        <v>35</v>
      </c>
      <c r="BY15" s="129">
        <v>750</v>
      </c>
      <c r="BZ15" s="129">
        <v>2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405</v>
      </c>
      <c r="CG15" s="129">
        <v>16275</v>
      </c>
      <c r="CH15" s="129">
        <v>0</v>
      </c>
      <c r="CI15" s="129">
        <v>0</v>
      </c>
      <c r="CJ15" s="129">
        <v>106</v>
      </c>
      <c r="CK15" s="129">
        <v>17886</v>
      </c>
      <c r="CL15" s="129">
        <v>5915</v>
      </c>
      <c r="CM15" s="129">
        <v>0</v>
      </c>
    </row>
    <row r="16" spans="1:91" x14ac:dyDescent="0.25">
      <c r="A16" s="193">
        <v>201612</v>
      </c>
      <c r="B16" s="193">
        <v>579</v>
      </c>
      <c r="C16" s="194" t="s">
        <v>1182</v>
      </c>
      <c r="D16" s="194" t="s">
        <v>1113</v>
      </c>
      <c r="E16" s="129">
        <v>5016</v>
      </c>
      <c r="F16" s="129">
        <v>352</v>
      </c>
      <c r="G16" s="129">
        <v>4663</v>
      </c>
      <c r="H16" s="129">
        <v>0</v>
      </c>
      <c r="I16" s="129">
        <v>103</v>
      </c>
      <c r="J16" s="129">
        <v>1123</v>
      </c>
      <c r="K16" s="129">
        <v>5683</v>
      </c>
      <c r="L16" s="129">
        <v>0</v>
      </c>
      <c r="M16" s="129">
        <v>0</v>
      </c>
      <c r="N16" s="129">
        <v>598</v>
      </c>
      <c r="O16" s="129">
        <v>52</v>
      </c>
      <c r="P16" s="129">
        <v>50</v>
      </c>
      <c r="Q16" s="129">
        <v>131</v>
      </c>
      <c r="R16" s="129">
        <v>175</v>
      </c>
      <c r="S16" s="129">
        <v>4</v>
      </c>
      <c r="T16" s="129">
        <v>19</v>
      </c>
      <c r="U16" s="129">
        <v>5174</v>
      </c>
      <c r="V16" s="129">
        <v>0</v>
      </c>
      <c r="W16" s="129"/>
      <c r="X16" s="129">
        <v>0</v>
      </c>
      <c r="Y16" s="129">
        <v>0</v>
      </c>
      <c r="Z16" s="129">
        <v>4451</v>
      </c>
      <c r="AA16" s="129">
        <v>0</v>
      </c>
      <c r="AB16" s="129">
        <v>0</v>
      </c>
      <c r="AC16" s="129">
        <v>194122</v>
      </c>
      <c r="AD16" s="129">
        <v>13896</v>
      </c>
      <c r="AE16" s="129">
        <v>5304</v>
      </c>
      <c r="AF16" s="129">
        <v>854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  <c r="AL16" s="129">
        <v>0</v>
      </c>
      <c r="AM16" s="129">
        <v>0</v>
      </c>
      <c r="AN16" s="129">
        <v>0</v>
      </c>
      <c r="AO16" s="129"/>
      <c r="AP16" s="129">
        <v>13896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29">
        <v>0</v>
      </c>
      <c r="AW16" s="129">
        <v>0</v>
      </c>
      <c r="AX16" s="129">
        <v>180226</v>
      </c>
      <c r="AY16" s="129"/>
      <c r="AZ16" s="129">
        <v>17</v>
      </c>
      <c r="BA16" s="129">
        <v>0</v>
      </c>
      <c r="BB16" s="129">
        <v>0</v>
      </c>
      <c r="BC16" s="129">
        <v>7436</v>
      </c>
      <c r="BD16" s="129">
        <v>0</v>
      </c>
      <c r="BE16" s="129">
        <v>0</v>
      </c>
      <c r="BF16" s="129">
        <v>0</v>
      </c>
      <c r="BG16" s="129">
        <v>0</v>
      </c>
      <c r="BH16" s="129">
        <v>0</v>
      </c>
      <c r="BI16" s="129">
        <v>0</v>
      </c>
      <c r="BJ16" s="129">
        <v>172737</v>
      </c>
      <c r="BK16" s="129">
        <v>36</v>
      </c>
      <c r="BL16" s="129">
        <v>0</v>
      </c>
      <c r="BM16" s="129">
        <v>0</v>
      </c>
      <c r="BN16" s="129">
        <v>194122</v>
      </c>
      <c r="BO16" s="129">
        <v>100</v>
      </c>
      <c r="BP16" s="129">
        <v>0</v>
      </c>
      <c r="BQ16" s="129">
        <v>4619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14</v>
      </c>
      <c r="BY16" s="129">
        <v>0</v>
      </c>
      <c r="BZ16" s="129">
        <v>0</v>
      </c>
      <c r="CA16" s="129">
        <v>0</v>
      </c>
      <c r="CB16" s="129">
        <v>0</v>
      </c>
      <c r="CC16" s="129">
        <v>122</v>
      </c>
      <c r="CD16" s="129">
        <v>0</v>
      </c>
      <c r="CE16" s="129">
        <v>0</v>
      </c>
      <c r="CF16" s="129">
        <v>1828</v>
      </c>
      <c r="CG16" s="129">
        <v>51619</v>
      </c>
      <c r="CH16" s="129">
        <v>0</v>
      </c>
      <c r="CI16" s="129">
        <v>66216</v>
      </c>
      <c r="CJ16" s="129">
        <v>467</v>
      </c>
      <c r="CK16" s="129">
        <v>36495</v>
      </c>
      <c r="CL16" s="129">
        <v>33108</v>
      </c>
      <c r="CM16" s="129">
        <v>0</v>
      </c>
    </row>
    <row r="17" spans="1:91" x14ac:dyDescent="0.25">
      <c r="A17" s="193">
        <v>201612</v>
      </c>
      <c r="B17" s="193">
        <v>9629</v>
      </c>
      <c r="C17" s="194" t="s">
        <v>1183</v>
      </c>
      <c r="D17" s="194" t="s">
        <v>1113</v>
      </c>
      <c r="E17" s="129">
        <v>2468</v>
      </c>
      <c r="F17" s="129">
        <v>206</v>
      </c>
      <c r="G17" s="129">
        <v>2262</v>
      </c>
      <c r="H17" s="129">
        <v>19</v>
      </c>
      <c r="I17" s="129">
        <v>39</v>
      </c>
      <c r="J17" s="129">
        <v>325</v>
      </c>
      <c r="K17" s="129">
        <v>2567</v>
      </c>
      <c r="L17" s="129">
        <v>0</v>
      </c>
      <c r="M17" s="129">
        <v>0</v>
      </c>
      <c r="N17" s="129">
        <v>-155</v>
      </c>
      <c r="O17" s="129">
        <v>23</v>
      </c>
      <c r="P17" s="129">
        <v>0</v>
      </c>
      <c r="Q17" s="129">
        <v>-32</v>
      </c>
      <c r="R17" s="129">
        <v>-856</v>
      </c>
      <c r="S17" s="129">
        <v>38</v>
      </c>
      <c r="T17" s="129">
        <v>4</v>
      </c>
      <c r="U17" s="129">
        <v>1809</v>
      </c>
      <c r="V17" s="129"/>
      <c r="W17" s="129"/>
      <c r="X17" s="129"/>
      <c r="Y17" s="129"/>
      <c r="Z17" s="129"/>
      <c r="AA17" s="129">
        <v>7053</v>
      </c>
      <c r="AB17" s="129"/>
      <c r="AC17" s="129">
        <v>90243</v>
      </c>
      <c r="AD17" s="129">
        <v>13118</v>
      </c>
      <c r="AE17" s="129">
        <v>7434</v>
      </c>
      <c r="AF17" s="129">
        <v>381</v>
      </c>
      <c r="AG17" s="129"/>
      <c r="AH17" s="129"/>
      <c r="AI17" s="129">
        <v>268</v>
      </c>
      <c r="AJ17" s="129">
        <v>268</v>
      </c>
      <c r="AK17" s="129"/>
      <c r="AL17" s="129"/>
      <c r="AM17" s="129"/>
      <c r="AN17" s="129"/>
      <c r="AO17" s="129"/>
      <c r="AP17" s="129">
        <v>13118</v>
      </c>
      <c r="AQ17" s="129"/>
      <c r="AR17" s="129"/>
      <c r="AS17" s="129"/>
      <c r="AT17" s="129"/>
      <c r="AU17" s="129"/>
      <c r="AV17" s="129"/>
      <c r="AW17" s="129"/>
      <c r="AX17" s="129">
        <v>77125</v>
      </c>
      <c r="AY17" s="129"/>
      <c r="AZ17" s="129"/>
      <c r="BA17" s="129"/>
      <c r="BB17" s="129"/>
      <c r="BC17" s="129">
        <v>860</v>
      </c>
      <c r="BD17" s="129"/>
      <c r="BE17" s="129"/>
      <c r="BF17" s="129"/>
      <c r="BG17" s="129"/>
      <c r="BH17" s="129"/>
      <c r="BI17" s="129"/>
      <c r="BJ17" s="129">
        <v>76265</v>
      </c>
      <c r="BK17" s="129"/>
      <c r="BL17" s="129"/>
      <c r="BM17" s="129"/>
      <c r="BN17" s="129">
        <v>90243</v>
      </c>
      <c r="BO17" s="129"/>
      <c r="BP17" s="129"/>
      <c r="BQ17" s="129">
        <v>1060</v>
      </c>
      <c r="BR17" s="129"/>
      <c r="BS17" s="129"/>
      <c r="BT17" s="129"/>
      <c r="BU17" s="129"/>
      <c r="BV17" s="129"/>
      <c r="BW17" s="129"/>
      <c r="BX17" s="129"/>
      <c r="BY17" s="129"/>
      <c r="BZ17" s="129">
        <v>19</v>
      </c>
      <c r="CA17" s="129"/>
      <c r="CB17" s="129">
        <v>1158</v>
      </c>
      <c r="CC17" s="129">
        <v>36</v>
      </c>
      <c r="CD17" s="129"/>
      <c r="CE17" s="129"/>
      <c r="CF17" s="129">
        <v>1895</v>
      </c>
      <c r="CG17" s="129">
        <v>42181</v>
      </c>
      <c r="CH17" s="129"/>
      <c r="CI17" s="129">
        <v>16133</v>
      </c>
      <c r="CJ17" s="129">
        <v>-123</v>
      </c>
      <c r="CK17" s="129">
        <v>152</v>
      </c>
      <c r="CL17" s="129">
        <v>27609</v>
      </c>
      <c r="CM17" s="129"/>
    </row>
    <row r="18" spans="1:91" x14ac:dyDescent="0.25">
      <c r="A18" s="193">
        <v>201612</v>
      </c>
      <c r="B18" s="193">
        <v>9369</v>
      </c>
      <c r="C18" s="194" t="s">
        <v>1184</v>
      </c>
      <c r="D18" s="194" t="s">
        <v>1113</v>
      </c>
      <c r="E18" s="129">
        <v>6032</v>
      </c>
      <c r="F18" s="129">
        <v>471</v>
      </c>
      <c r="G18" s="129">
        <v>5561</v>
      </c>
      <c r="H18" s="129">
        <v>205</v>
      </c>
      <c r="I18" s="129">
        <v>120</v>
      </c>
      <c r="J18" s="129">
        <v>2905</v>
      </c>
      <c r="K18" s="129">
        <v>8551</v>
      </c>
      <c r="L18" s="129"/>
      <c r="M18" s="129"/>
      <c r="N18" s="129">
        <v>1196</v>
      </c>
      <c r="O18" s="129">
        <v>-130</v>
      </c>
      <c r="P18" s="129">
        <v>53</v>
      </c>
      <c r="Q18" s="129">
        <v>249</v>
      </c>
      <c r="R18" s="129">
        <v>130</v>
      </c>
      <c r="S18" s="129">
        <v>66</v>
      </c>
      <c r="T18" s="129">
        <v>12</v>
      </c>
      <c r="U18" s="129">
        <v>7507</v>
      </c>
      <c r="V18" s="129"/>
      <c r="W18" s="129"/>
      <c r="X18" s="129"/>
      <c r="Y18" s="129"/>
      <c r="Z18" s="129">
        <v>23531</v>
      </c>
      <c r="AA18" s="129">
        <v>16801</v>
      </c>
      <c r="AB18" s="129"/>
      <c r="AC18" s="129">
        <v>217438</v>
      </c>
      <c r="AD18" s="129">
        <v>43489</v>
      </c>
      <c r="AE18" s="129">
        <v>43576</v>
      </c>
      <c r="AF18" s="129">
        <v>3245</v>
      </c>
      <c r="AG18" s="129"/>
      <c r="AH18" s="129"/>
      <c r="AI18" s="129"/>
      <c r="AJ18" s="129"/>
      <c r="AK18" s="129">
        <v>0</v>
      </c>
      <c r="AL18" s="129"/>
      <c r="AM18" s="129">
        <v>926</v>
      </c>
      <c r="AN18" s="129"/>
      <c r="AO18" s="129"/>
      <c r="AP18" s="129">
        <v>42563</v>
      </c>
      <c r="AQ18" s="129">
        <v>926</v>
      </c>
      <c r="AR18" s="129"/>
      <c r="AS18" s="129"/>
      <c r="AT18" s="129"/>
      <c r="AU18" s="129"/>
      <c r="AV18" s="129"/>
      <c r="AW18" s="129"/>
      <c r="AX18" s="129">
        <v>172970</v>
      </c>
      <c r="AY18" s="129"/>
      <c r="AZ18" s="129">
        <v>0</v>
      </c>
      <c r="BA18" s="129"/>
      <c r="BB18" s="129"/>
      <c r="BC18" s="129">
        <v>1321</v>
      </c>
      <c r="BD18" s="129">
        <v>939</v>
      </c>
      <c r="BE18" s="129">
        <v>979</v>
      </c>
      <c r="BF18" s="129"/>
      <c r="BG18" s="129">
        <v>40</v>
      </c>
      <c r="BH18" s="129"/>
      <c r="BI18" s="129"/>
      <c r="BJ18" s="129">
        <v>171649</v>
      </c>
      <c r="BK18" s="129"/>
      <c r="BL18" s="129"/>
      <c r="BM18" s="129"/>
      <c r="BN18" s="129">
        <v>217438</v>
      </c>
      <c r="BO18" s="129">
        <v>166</v>
      </c>
      <c r="BP18" s="129"/>
      <c r="BQ18" s="129">
        <v>3224</v>
      </c>
      <c r="BR18" s="129"/>
      <c r="BS18" s="129"/>
      <c r="BT18" s="129"/>
      <c r="BU18" s="129"/>
      <c r="BV18" s="129"/>
      <c r="BW18" s="129">
        <v>1402</v>
      </c>
      <c r="BX18" s="129">
        <v>35</v>
      </c>
      <c r="BY18" s="129">
        <v>1402</v>
      </c>
      <c r="BZ18" s="129">
        <v>150</v>
      </c>
      <c r="CA18" s="129"/>
      <c r="CB18" s="129"/>
      <c r="CC18" s="129">
        <v>0</v>
      </c>
      <c r="CD18" s="129"/>
      <c r="CE18" s="129"/>
      <c r="CF18" s="129">
        <v>10537</v>
      </c>
      <c r="CG18" s="129">
        <v>81028</v>
      </c>
      <c r="CH18" s="129"/>
      <c r="CI18" s="129">
        <v>84038</v>
      </c>
      <c r="CJ18" s="129">
        <v>947</v>
      </c>
      <c r="CK18" s="129">
        <v>29276</v>
      </c>
      <c r="CL18" s="129">
        <v>7584</v>
      </c>
      <c r="CM18" s="129"/>
    </row>
    <row r="19" spans="1:91" x14ac:dyDescent="0.25">
      <c r="A19" s="193">
        <v>201612</v>
      </c>
      <c r="B19" s="193">
        <v>9124</v>
      </c>
      <c r="C19" s="194" t="s">
        <v>1185</v>
      </c>
      <c r="D19" s="194" t="s">
        <v>1113</v>
      </c>
      <c r="E19" s="129">
        <v>15864</v>
      </c>
      <c r="F19" s="129">
        <v>1236</v>
      </c>
      <c r="G19" s="129">
        <v>14628</v>
      </c>
      <c r="H19" s="129">
        <v>402</v>
      </c>
      <c r="I19" s="129">
        <v>821</v>
      </c>
      <c r="J19" s="129">
        <v>6506</v>
      </c>
      <c r="K19" s="129">
        <v>20716</v>
      </c>
      <c r="L19" s="129">
        <v>0</v>
      </c>
      <c r="M19" s="129">
        <v>0</v>
      </c>
      <c r="N19" s="129">
        <v>7735</v>
      </c>
      <c r="O19" s="129">
        <v>-92</v>
      </c>
      <c r="P19" s="129">
        <v>7</v>
      </c>
      <c r="Q19" s="129">
        <v>1797</v>
      </c>
      <c r="R19" s="129">
        <v>878</v>
      </c>
      <c r="S19" s="129">
        <v>804</v>
      </c>
      <c r="T19" s="129">
        <v>0</v>
      </c>
      <c r="U19" s="129">
        <v>13139</v>
      </c>
      <c r="V19" s="129">
        <v>0</v>
      </c>
      <c r="W19" s="129"/>
      <c r="X19" s="129">
        <v>0</v>
      </c>
      <c r="Y19" s="129">
        <v>0</v>
      </c>
      <c r="Z19" s="129">
        <v>34044</v>
      </c>
      <c r="AA19" s="129">
        <v>16555</v>
      </c>
      <c r="AB19" s="129">
        <v>0</v>
      </c>
      <c r="AC19" s="129">
        <v>447919</v>
      </c>
      <c r="AD19" s="129">
        <v>70843</v>
      </c>
      <c r="AE19" s="129">
        <v>87983</v>
      </c>
      <c r="AF19" s="129">
        <v>37383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  <c r="AL19" s="129">
        <v>0</v>
      </c>
      <c r="AM19" s="129">
        <v>0</v>
      </c>
      <c r="AN19" s="129">
        <v>0</v>
      </c>
      <c r="AO19" s="129"/>
      <c r="AP19" s="129">
        <v>55369</v>
      </c>
      <c r="AQ19" s="129">
        <v>0</v>
      </c>
      <c r="AR19" s="129">
        <v>0</v>
      </c>
      <c r="AS19" s="129">
        <v>0</v>
      </c>
      <c r="AT19" s="129">
        <v>0</v>
      </c>
      <c r="AU19" s="129">
        <v>0</v>
      </c>
      <c r="AV19" s="129">
        <v>0</v>
      </c>
      <c r="AW19" s="129">
        <v>0</v>
      </c>
      <c r="AX19" s="129">
        <v>374987</v>
      </c>
      <c r="AY19" s="129"/>
      <c r="AZ19" s="129">
        <v>0</v>
      </c>
      <c r="BA19" s="129">
        <v>0</v>
      </c>
      <c r="BB19" s="129">
        <v>15474</v>
      </c>
      <c r="BC19" s="129">
        <v>6302</v>
      </c>
      <c r="BD19" s="129">
        <v>0</v>
      </c>
      <c r="BE19" s="129">
        <v>2090</v>
      </c>
      <c r="BF19" s="129">
        <v>1873</v>
      </c>
      <c r="BG19" s="129">
        <v>217</v>
      </c>
      <c r="BH19" s="129">
        <v>0</v>
      </c>
      <c r="BI19" s="129">
        <v>0</v>
      </c>
      <c r="BJ19" s="129">
        <v>368314</v>
      </c>
      <c r="BK19" s="129">
        <v>370</v>
      </c>
      <c r="BL19" s="129">
        <v>0</v>
      </c>
      <c r="BM19" s="129">
        <v>0</v>
      </c>
      <c r="BN19" s="129">
        <v>447919</v>
      </c>
      <c r="BO19" s="129">
        <v>1616</v>
      </c>
      <c r="BP19" s="129">
        <v>0</v>
      </c>
      <c r="BQ19" s="129">
        <v>225</v>
      </c>
      <c r="BR19" s="129">
        <v>0</v>
      </c>
      <c r="BS19" s="129">
        <v>0</v>
      </c>
      <c r="BT19" s="129">
        <v>0</v>
      </c>
      <c r="BU19" s="129">
        <v>0</v>
      </c>
      <c r="BV19" s="129">
        <v>0</v>
      </c>
      <c r="BW19" s="129">
        <v>2100</v>
      </c>
      <c r="BX19" s="129">
        <v>410</v>
      </c>
      <c r="BY19" s="129">
        <v>2100</v>
      </c>
      <c r="BZ19" s="129">
        <v>0</v>
      </c>
      <c r="CA19" s="129">
        <v>0</v>
      </c>
      <c r="CB19" s="129">
        <v>0</v>
      </c>
      <c r="CC19" s="129">
        <v>0</v>
      </c>
      <c r="CD19" s="129">
        <v>0</v>
      </c>
      <c r="CE19" s="129">
        <v>0</v>
      </c>
      <c r="CF19" s="129">
        <v>26382</v>
      </c>
      <c r="CG19" s="129">
        <v>284334</v>
      </c>
      <c r="CH19" s="129">
        <v>0</v>
      </c>
      <c r="CI19" s="129">
        <v>32265</v>
      </c>
      <c r="CJ19" s="129">
        <v>5938</v>
      </c>
      <c r="CK19" s="129">
        <v>50134</v>
      </c>
      <c r="CL19" s="129">
        <v>50454</v>
      </c>
      <c r="CM19" s="129">
        <v>0</v>
      </c>
    </row>
    <row r="20" spans="1:91" x14ac:dyDescent="0.25">
      <c r="A20" s="193">
        <v>201612</v>
      </c>
      <c r="B20" s="193">
        <v>13350</v>
      </c>
      <c r="C20" s="194" t="s">
        <v>1317</v>
      </c>
      <c r="D20" s="194" t="s">
        <v>1113</v>
      </c>
      <c r="E20" s="129">
        <v>6090</v>
      </c>
      <c r="F20" s="129">
        <v>1040</v>
      </c>
      <c r="G20" s="129">
        <v>5050</v>
      </c>
      <c r="H20" s="129">
        <v>0</v>
      </c>
      <c r="I20" s="129">
        <v>53</v>
      </c>
      <c r="J20" s="129">
        <v>284</v>
      </c>
      <c r="K20" s="129">
        <v>5281</v>
      </c>
      <c r="L20" s="129">
        <v>0</v>
      </c>
      <c r="M20" s="129">
        <v>0</v>
      </c>
      <c r="N20" s="129">
        <v>-3481</v>
      </c>
      <c r="O20" s="129">
        <v>5125</v>
      </c>
      <c r="P20" s="129">
        <v>0</v>
      </c>
      <c r="Q20" s="129">
        <v>-5</v>
      </c>
      <c r="R20" s="129">
        <v>161</v>
      </c>
      <c r="S20" s="129">
        <v>93</v>
      </c>
      <c r="T20" s="129">
        <v>163</v>
      </c>
      <c r="U20" s="129">
        <v>3869</v>
      </c>
      <c r="V20" s="129">
        <v>0</v>
      </c>
      <c r="W20" s="129"/>
      <c r="X20" s="129">
        <v>0</v>
      </c>
      <c r="Y20" s="129">
        <v>0</v>
      </c>
      <c r="Z20" s="129">
        <v>4286</v>
      </c>
      <c r="AA20" s="129">
        <v>6170</v>
      </c>
      <c r="AB20" s="129">
        <v>0</v>
      </c>
      <c r="AC20" s="129">
        <v>117472</v>
      </c>
      <c r="AD20" s="129">
        <v>12234</v>
      </c>
      <c r="AE20" s="129">
        <v>10456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  <c r="AL20" s="129">
        <v>0</v>
      </c>
      <c r="AM20" s="129">
        <v>0</v>
      </c>
      <c r="AN20" s="129">
        <v>0</v>
      </c>
      <c r="AO20" s="129"/>
      <c r="AP20" s="129">
        <v>9131</v>
      </c>
      <c r="AQ20" s="129">
        <v>0</v>
      </c>
      <c r="AR20" s="129">
        <v>0</v>
      </c>
      <c r="AS20" s="129">
        <v>0</v>
      </c>
      <c r="AT20" s="129">
        <v>0</v>
      </c>
      <c r="AU20" s="129">
        <v>0</v>
      </c>
      <c r="AV20" s="129">
        <v>0</v>
      </c>
      <c r="AW20" s="129">
        <v>0</v>
      </c>
      <c r="AX20" s="129">
        <v>100738</v>
      </c>
      <c r="AY20" s="129"/>
      <c r="AZ20" s="129">
        <v>0</v>
      </c>
      <c r="BA20" s="129">
        <v>4500</v>
      </c>
      <c r="BB20" s="129">
        <v>3103</v>
      </c>
      <c r="BC20" s="129">
        <v>736</v>
      </c>
      <c r="BD20" s="129">
        <v>0</v>
      </c>
      <c r="BE20" s="129">
        <v>0</v>
      </c>
      <c r="BF20" s="129">
        <v>0</v>
      </c>
      <c r="BG20" s="129">
        <v>0</v>
      </c>
      <c r="BH20" s="129">
        <v>0</v>
      </c>
      <c r="BI20" s="129">
        <v>0</v>
      </c>
      <c r="BJ20" s="129">
        <v>99971</v>
      </c>
      <c r="BK20" s="129">
        <v>0</v>
      </c>
      <c r="BL20" s="129">
        <v>0</v>
      </c>
      <c r="BM20" s="129">
        <v>0</v>
      </c>
      <c r="BN20" s="129">
        <v>117472</v>
      </c>
      <c r="BO20" s="129">
        <v>90</v>
      </c>
      <c r="BP20" s="129">
        <v>0</v>
      </c>
      <c r="BQ20" s="129">
        <v>115</v>
      </c>
      <c r="BR20" s="129">
        <v>32</v>
      </c>
      <c r="BS20" s="129">
        <v>0</v>
      </c>
      <c r="BT20" s="129">
        <v>0</v>
      </c>
      <c r="BU20" s="129">
        <v>0</v>
      </c>
      <c r="BV20" s="129">
        <v>0</v>
      </c>
      <c r="BW20" s="129">
        <v>2667</v>
      </c>
      <c r="BX20" s="129">
        <v>29</v>
      </c>
      <c r="BY20" s="129">
        <v>2667</v>
      </c>
      <c r="BZ20" s="129">
        <v>31</v>
      </c>
      <c r="CA20" s="129">
        <v>0</v>
      </c>
      <c r="CB20" s="129">
        <v>1463</v>
      </c>
      <c r="CC20" s="129">
        <v>200</v>
      </c>
      <c r="CD20" s="129">
        <v>0</v>
      </c>
      <c r="CE20" s="129">
        <v>0</v>
      </c>
      <c r="CF20" s="129">
        <v>1926</v>
      </c>
      <c r="CG20" s="129">
        <v>79682</v>
      </c>
      <c r="CH20" s="129">
        <v>0</v>
      </c>
      <c r="CI20" s="129">
        <v>6967</v>
      </c>
      <c r="CJ20" s="129">
        <v>-3476</v>
      </c>
      <c r="CK20" s="129">
        <v>45</v>
      </c>
      <c r="CL20" s="129">
        <v>24257</v>
      </c>
      <c r="CM20" s="129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"/>
  <sheetViews>
    <sheetView workbookViewId="0">
      <pane xSplit="3" ySplit="1" topLeftCell="J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5.7109375" bestFit="1" customWidth="1"/>
    <col min="3" max="3" width="23" bestFit="1" customWidth="1"/>
    <col min="4" max="4" width="16.7109375" bestFit="1" customWidth="1"/>
    <col min="5" max="5" width="17.42578125" bestFit="1" customWidth="1"/>
    <col min="6" max="6" width="16.28515625" bestFit="1" customWidth="1"/>
    <col min="7" max="7" width="17.42578125" bestFit="1" customWidth="1"/>
    <col min="8" max="8" width="15.28515625" bestFit="1" customWidth="1"/>
    <col min="9" max="9" width="16.28515625" bestFit="1" customWidth="1"/>
    <col min="10" max="11" width="17.42578125" bestFit="1" customWidth="1"/>
    <col min="12" max="12" width="11.5703125" bestFit="1" customWidth="1"/>
    <col min="13" max="13" width="16.28515625" bestFit="1" customWidth="1"/>
    <col min="14" max="14" width="17.42578125" bestFit="1" customWidth="1"/>
    <col min="15" max="15" width="16.28515625" bestFit="1" customWidth="1"/>
    <col min="16" max="16" width="15.28515625" bestFit="1" customWidth="1"/>
    <col min="17" max="18" width="16.28515625" bestFit="1" customWidth="1"/>
    <col min="19" max="19" width="15.28515625" bestFit="1" customWidth="1"/>
    <col min="20" max="21" width="17.42578125" bestFit="1" customWidth="1"/>
    <col min="22" max="22" width="20" bestFit="1" customWidth="1"/>
    <col min="23" max="23" width="19" bestFit="1" customWidth="1"/>
    <col min="24" max="24" width="15.28515625" bestFit="1" customWidth="1"/>
    <col min="25" max="26" width="12.5703125" bestFit="1" customWidth="1"/>
    <col min="27" max="27" width="13.85546875" bestFit="1" customWidth="1"/>
    <col min="28" max="28" width="12" bestFit="1" customWidth="1"/>
    <col min="29" max="29" width="12.7109375" bestFit="1" customWidth="1"/>
    <col min="30" max="30" width="11.5703125" bestFit="1" customWidth="1"/>
    <col min="31" max="31" width="13.42578125" bestFit="1" customWidth="1"/>
    <col min="32" max="32" width="12.7109375" bestFit="1" customWidth="1"/>
    <col min="33" max="33" width="11.7109375" bestFit="1" customWidth="1"/>
    <col min="34" max="34" width="12.140625" bestFit="1" customWidth="1"/>
    <col min="35" max="35" width="12.28515625" bestFit="1" customWidth="1"/>
    <col min="36" max="37" width="13.7109375" bestFit="1" customWidth="1"/>
    <col min="38" max="38" width="12.28515625" bestFit="1" customWidth="1"/>
    <col min="39" max="39" width="13.7109375" bestFit="1" customWidth="1"/>
    <col min="40" max="40" width="11.5703125" bestFit="1" customWidth="1"/>
    <col min="41" max="41" width="13.5703125" bestFit="1" customWidth="1"/>
    <col min="42" max="42" width="14" bestFit="1" customWidth="1"/>
    <col min="43" max="43" width="12.42578125" bestFit="1" customWidth="1"/>
    <col min="44" max="44" width="13.7109375" bestFit="1" customWidth="1"/>
    <col min="45" max="45" width="12.5703125" bestFit="1" customWidth="1"/>
    <col min="46" max="46" width="12.7109375" bestFit="1" customWidth="1"/>
    <col min="47" max="47" width="12.42578125" bestFit="1" customWidth="1"/>
    <col min="48" max="48" width="14.42578125" bestFit="1" customWidth="1"/>
    <col min="49" max="49" width="13.42578125" bestFit="1" customWidth="1"/>
    <col min="50" max="50" width="12.5703125" bestFit="1" customWidth="1"/>
    <col min="51" max="51" width="13.7109375" bestFit="1" customWidth="1"/>
    <col min="52" max="52" width="14.140625" bestFit="1" customWidth="1"/>
    <col min="53" max="53" width="12.42578125" bestFit="1" customWidth="1"/>
    <col min="54" max="54" width="12.85546875" bestFit="1" customWidth="1"/>
    <col min="55" max="55" width="14.28515625" bestFit="1" customWidth="1"/>
    <col min="56" max="56" width="11.5703125" bestFit="1" customWidth="1"/>
    <col min="57" max="57" width="12.5703125" bestFit="1" customWidth="1"/>
    <col min="58" max="59" width="12.42578125" bestFit="1" customWidth="1"/>
    <col min="60" max="60" width="12.5703125" bestFit="1" customWidth="1"/>
    <col min="61" max="61" width="11.28515625" bestFit="1" customWidth="1"/>
    <col min="62" max="62" width="11.85546875" bestFit="1" customWidth="1"/>
    <col min="63" max="63" width="13.42578125" bestFit="1" customWidth="1"/>
    <col min="64" max="64" width="14.7109375" bestFit="1" customWidth="1"/>
    <col min="65" max="65" width="11.42578125" bestFit="1" customWidth="1"/>
    <col min="66" max="66" width="12.28515625" bestFit="1" customWidth="1"/>
    <col min="67" max="67" width="11.140625" bestFit="1" customWidth="1"/>
    <col min="68" max="68" width="11.5703125" bestFit="1" customWidth="1"/>
    <col min="69" max="69" width="13.5703125" bestFit="1" customWidth="1"/>
    <col min="70" max="70" width="11.7109375" bestFit="1" customWidth="1"/>
    <col min="71" max="71" width="11.5703125" bestFit="1" customWidth="1"/>
    <col min="72" max="72" width="12.42578125" bestFit="1" customWidth="1"/>
    <col min="73" max="73" width="12.5703125" bestFit="1" customWidth="1"/>
    <col min="74" max="74" width="11.85546875" bestFit="1" customWidth="1"/>
    <col min="75" max="75" width="10.5703125" bestFit="1" customWidth="1"/>
    <col min="76" max="76" width="12.42578125" bestFit="1" customWidth="1"/>
    <col min="77" max="77" width="12.140625" bestFit="1" customWidth="1"/>
    <col min="78" max="78" width="11.7109375" bestFit="1" customWidth="1"/>
  </cols>
  <sheetData>
    <row r="1" spans="1:78" x14ac:dyDescent="0.25">
      <c r="A1" s="195" t="s">
        <v>1108</v>
      </c>
      <c r="B1" s="195" t="s">
        <v>1109</v>
      </c>
      <c r="C1" s="195" t="s">
        <v>1110</v>
      </c>
      <c r="D1" s="195" t="s">
        <v>1111</v>
      </c>
      <c r="E1" s="195" t="s">
        <v>1021</v>
      </c>
      <c r="F1" s="195" t="s">
        <v>1022</v>
      </c>
      <c r="G1" s="195" t="s">
        <v>1023</v>
      </c>
      <c r="H1" s="195" t="s">
        <v>1024</v>
      </c>
      <c r="I1" s="195" t="s">
        <v>1025</v>
      </c>
      <c r="J1" s="195" t="s">
        <v>1026</v>
      </c>
      <c r="K1" s="195" t="s">
        <v>1027</v>
      </c>
      <c r="L1" s="195" t="s">
        <v>1028</v>
      </c>
      <c r="M1" s="195" t="s">
        <v>1029</v>
      </c>
      <c r="N1" s="195" t="s">
        <v>1030</v>
      </c>
      <c r="O1" s="195" t="s">
        <v>1031</v>
      </c>
      <c r="P1" s="195" t="s">
        <v>1032</v>
      </c>
      <c r="Q1" s="195" t="s">
        <v>1033</v>
      </c>
      <c r="R1" s="195" t="s">
        <v>1034</v>
      </c>
      <c r="S1" s="195" t="s">
        <v>1035</v>
      </c>
      <c r="T1" s="195" t="s">
        <v>1036</v>
      </c>
      <c r="U1" s="195" t="s">
        <v>1037</v>
      </c>
      <c r="V1" s="195" t="s">
        <v>1039</v>
      </c>
      <c r="W1" s="195" t="s">
        <v>1040</v>
      </c>
      <c r="X1" s="195" t="s">
        <v>1041</v>
      </c>
      <c r="Y1" s="195" t="s">
        <v>1042</v>
      </c>
      <c r="Z1" s="195" t="s">
        <v>1043</v>
      </c>
      <c r="AA1" s="195" t="s">
        <v>1044</v>
      </c>
      <c r="AB1" s="195" t="s">
        <v>1045</v>
      </c>
      <c r="AC1" s="195" t="s">
        <v>1046</v>
      </c>
      <c r="AD1" s="195" t="s">
        <v>1047</v>
      </c>
      <c r="AE1" s="195" t="s">
        <v>1048</v>
      </c>
      <c r="AF1" s="195" t="s">
        <v>1049</v>
      </c>
      <c r="AG1" s="195" t="s">
        <v>1050</v>
      </c>
      <c r="AH1" s="195" t="s">
        <v>1051</v>
      </c>
      <c r="AI1" s="195" t="s">
        <v>1052</v>
      </c>
      <c r="AJ1" s="195" t="s">
        <v>1053</v>
      </c>
      <c r="AK1" s="195" t="s">
        <v>1054</v>
      </c>
      <c r="AL1" s="195" t="s">
        <v>1055</v>
      </c>
      <c r="AM1" s="195" t="s">
        <v>1056</v>
      </c>
      <c r="AN1" s="195" t="s">
        <v>1057</v>
      </c>
      <c r="AO1" s="195" t="s">
        <v>1058</v>
      </c>
      <c r="AP1" s="195" t="s">
        <v>1059</v>
      </c>
      <c r="AQ1" s="195" t="s">
        <v>1060</v>
      </c>
      <c r="AR1" s="195" t="s">
        <v>1061</v>
      </c>
      <c r="AS1" s="195" t="s">
        <v>1062</v>
      </c>
      <c r="AT1" s="195" t="s">
        <v>1063</v>
      </c>
      <c r="AU1" s="195" t="s">
        <v>1064</v>
      </c>
      <c r="AV1" s="195" t="s">
        <v>1065</v>
      </c>
      <c r="AW1" s="195" t="s">
        <v>1066</v>
      </c>
      <c r="AX1" s="195" t="s">
        <v>1067</v>
      </c>
      <c r="AY1" s="195" t="s">
        <v>1068</v>
      </c>
      <c r="AZ1" s="195" t="s">
        <v>1069</v>
      </c>
      <c r="BA1" s="195" t="s">
        <v>1070</v>
      </c>
      <c r="BB1" s="195" t="s">
        <v>1071</v>
      </c>
      <c r="BC1" s="195" t="s">
        <v>1072</v>
      </c>
      <c r="BD1" s="195" t="s">
        <v>1073</v>
      </c>
      <c r="BE1" s="195" t="s">
        <v>1074</v>
      </c>
      <c r="BF1" s="195" t="s">
        <v>1075</v>
      </c>
      <c r="BG1" s="195" t="s">
        <v>1076</v>
      </c>
      <c r="BH1" s="195" t="s">
        <v>1077</v>
      </c>
      <c r="BI1" s="195" t="s">
        <v>1078</v>
      </c>
      <c r="BJ1" s="195" t="s">
        <v>1079</v>
      </c>
      <c r="BK1" s="195" t="s">
        <v>1080</v>
      </c>
      <c r="BL1" s="195" t="s">
        <v>1081</v>
      </c>
      <c r="BM1" s="195" t="s">
        <v>1082</v>
      </c>
      <c r="BN1" s="195" t="s">
        <v>1083</v>
      </c>
      <c r="BO1" s="195" t="s">
        <v>1084</v>
      </c>
      <c r="BP1" s="195" t="s">
        <v>1085</v>
      </c>
      <c r="BQ1" s="195" t="s">
        <v>1086</v>
      </c>
      <c r="BR1" s="195" t="s">
        <v>1087</v>
      </c>
      <c r="BS1" s="195" t="s">
        <v>1088</v>
      </c>
      <c r="BT1" s="195" t="s">
        <v>1089</v>
      </c>
      <c r="BU1" s="195" t="s">
        <v>1090</v>
      </c>
      <c r="BV1" s="195" t="s">
        <v>1091</v>
      </c>
      <c r="BW1" s="195" t="s">
        <v>1038</v>
      </c>
      <c r="BX1" s="195" t="s">
        <v>1092</v>
      </c>
      <c r="BY1" s="195" t="s">
        <v>1093</v>
      </c>
      <c r="BZ1" s="195" t="s">
        <v>1094</v>
      </c>
    </row>
    <row r="2" spans="1:78" x14ac:dyDescent="0.25">
      <c r="A2" s="196">
        <v>201612</v>
      </c>
      <c r="B2" s="196">
        <v>9865</v>
      </c>
      <c r="C2" s="197" t="s">
        <v>1186</v>
      </c>
      <c r="D2" s="197" t="s">
        <v>1113</v>
      </c>
      <c r="E2" s="129">
        <v>67915</v>
      </c>
      <c r="F2" s="129">
        <v>9608</v>
      </c>
      <c r="G2" s="129">
        <v>58307</v>
      </c>
      <c r="H2" s="129">
        <v>0</v>
      </c>
      <c r="I2" s="129">
        <v>418</v>
      </c>
      <c r="J2" s="129">
        <v>8169</v>
      </c>
      <c r="K2" s="129">
        <v>66058</v>
      </c>
      <c r="L2" s="129">
        <v>0</v>
      </c>
      <c r="M2" s="129">
        <v>0</v>
      </c>
      <c r="N2" s="129">
        <v>14330</v>
      </c>
      <c r="O2" s="129">
        <v>3300</v>
      </c>
      <c r="P2" s="129">
        <v>400</v>
      </c>
      <c r="Q2" s="129">
        <v>0</v>
      </c>
      <c r="R2" s="129">
        <v>3400</v>
      </c>
      <c r="S2" s="129">
        <v>2348</v>
      </c>
      <c r="T2" s="129">
        <v>1437</v>
      </c>
      <c r="U2" s="129">
        <v>50517</v>
      </c>
      <c r="V2" s="129">
        <v>2372176</v>
      </c>
      <c r="W2" s="129">
        <v>209094</v>
      </c>
      <c r="X2" s="129">
        <v>400</v>
      </c>
      <c r="Y2" s="129">
        <v>0</v>
      </c>
      <c r="Z2" s="129">
        <v>0</v>
      </c>
      <c r="AA2" s="129">
        <v>0</v>
      </c>
      <c r="AB2" s="198"/>
      <c r="AC2" s="198">
        <v>190603</v>
      </c>
      <c r="AD2" s="198">
        <v>0</v>
      </c>
      <c r="AE2" s="198">
        <v>0</v>
      </c>
      <c r="AF2" s="198">
        <v>0</v>
      </c>
      <c r="AG2" s="198">
        <v>0</v>
      </c>
      <c r="AH2" s="198">
        <v>0</v>
      </c>
      <c r="AI2" s="198">
        <v>400</v>
      </c>
      <c r="AJ2" s="198">
        <v>0</v>
      </c>
      <c r="AK2" s="198">
        <v>2135464</v>
      </c>
      <c r="AL2" s="198"/>
      <c r="AM2" s="198">
        <v>282</v>
      </c>
      <c r="AN2" s="198">
        <v>25500</v>
      </c>
      <c r="AO2" s="198">
        <v>18091</v>
      </c>
      <c r="AP2" s="198">
        <v>15861</v>
      </c>
      <c r="AQ2" s="198">
        <v>0</v>
      </c>
      <c r="AR2" s="198">
        <v>2118</v>
      </c>
      <c r="AS2" s="198">
        <v>2025</v>
      </c>
      <c r="AT2" s="198">
        <v>0</v>
      </c>
      <c r="AU2" s="198">
        <v>93</v>
      </c>
      <c r="AV2" s="198">
        <v>0</v>
      </c>
      <c r="AW2" s="198">
        <v>2119321</v>
      </c>
      <c r="AX2" s="198">
        <v>0</v>
      </c>
      <c r="AY2" s="198">
        <v>0</v>
      </c>
      <c r="AZ2" s="198">
        <v>0</v>
      </c>
      <c r="BA2" s="198">
        <v>2372176</v>
      </c>
      <c r="BB2" s="198">
        <v>0</v>
      </c>
      <c r="BC2" s="198">
        <v>0</v>
      </c>
      <c r="BD2" s="198">
        <v>11542</v>
      </c>
      <c r="BE2" s="198">
        <v>0</v>
      </c>
      <c r="BF2" s="198">
        <v>0</v>
      </c>
      <c r="BG2" s="198">
        <v>0</v>
      </c>
      <c r="BH2" s="198">
        <v>0</v>
      </c>
      <c r="BI2" s="198">
        <v>8521</v>
      </c>
      <c r="BJ2" s="198">
        <v>14763</v>
      </c>
      <c r="BK2" s="198">
        <v>8017</v>
      </c>
      <c r="BL2" s="198">
        <v>23284</v>
      </c>
      <c r="BM2" s="198">
        <v>0</v>
      </c>
      <c r="BN2" s="198">
        <v>0</v>
      </c>
      <c r="BO2" s="198">
        <v>0</v>
      </c>
      <c r="BP2" s="198">
        <v>5400</v>
      </c>
      <c r="BQ2" s="198">
        <v>9262</v>
      </c>
      <c r="BR2" s="198">
        <v>10053</v>
      </c>
      <c r="BS2" s="198">
        <v>12325</v>
      </c>
      <c r="BT2" s="198">
        <v>1694210</v>
      </c>
      <c r="BU2" s="198">
        <v>0</v>
      </c>
      <c r="BV2" s="198">
        <v>462048</v>
      </c>
      <c r="BW2" s="198">
        <v>14330</v>
      </c>
      <c r="BX2" s="198">
        <v>54114</v>
      </c>
      <c r="BY2" s="198">
        <v>81920</v>
      </c>
      <c r="BZ2" s="198">
        <v>0</v>
      </c>
    </row>
    <row r="3" spans="1:78" x14ac:dyDescent="0.25">
      <c r="A3" s="196">
        <v>201612</v>
      </c>
      <c r="B3" s="196">
        <v>9181</v>
      </c>
      <c r="C3" s="197" t="s">
        <v>1187</v>
      </c>
      <c r="D3" s="197" t="s">
        <v>1113</v>
      </c>
      <c r="E3" s="129">
        <v>231290</v>
      </c>
      <c r="F3" s="129">
        <v>16069</v>
      </c>
      <c r="G3" s="129">
        <v>215221</v>
      </c>
      <c r="H3" s="129">
        <v>2069</v>
      </c>
      <c r="I3" s="129">
        <v>3556</v>
      </c>
      <c r="J3" s="129">
        <v>54182</v>
      </c>
      <c r="K3" s="129">
        <v>267916</v>
      </c>
      <c r="L3" s="129">
        <v>0</v>
      </c>
      <c r="M3" s="129">
        <v>72719</v>
      </c>
      <c r="N3" s="129">
        <v>187861</v>
      </c>
      <c r="O3" s="129">
        <v>14000</v>
      </c>
      <c r="P3" s="129">
        <v>1000</v>
      </c>
      <c r="Q3" s="129">
        <v>20423</v>
      </c>
      <c r="R3" s="129">
        <v>30225</v>
      </c>
      <c r="S3" s="129">
        <v>3058</v>
      </c>
      <c r="T3" s="129">
        <v>3608</v>
      </c>
      <c r="U3" s="129">
        <v>168550</v>
      </c>
      <c r="V3" s="129">
        <v>8844068</v>
      </c>
      <c r="W3" s="129">
        <v>1466685</v>
      </c>
      <c r="X3" s="129">
        <v>3114</v>
      </c>
      <c r="Y3" s="129">
        <v>0</v>
      </c>
      <c r="Z3" s="129">
        <v>0</v>
      </c>
      <c r="AA3" s="129">
        <v>0</v>
      </c>
      <c r="AB3" s="198"/>
      <c r="AC3" s="198">
        <v>1363571</v>
      </c>
      <c r="AD3" s="198">
        <v>0</v>
      </c>
      <c r="AE3" s="198">
        <v>0</v>
      </c>
      <c r="AF3" s="198">
        <v>0</v>
      </c>
      <c r="AG3" s="198">
        <v>3114</v>
      </c>
      <c r="AH3" s="198">
        <v>0</v>
      </c>
      <c r="AI3" s="198">
        <v>0</v>
      </c>
      <c r="AJ3" s="198">
        <v>0</v>
      </c>
      <c r="AK3" s="198">
        <v>7353776</v>
      </c>
      <c r="AL3" s="198"/>
      <c r="AM3" s="198">
        <v>129</v>
      </c>
      <c r="AN3" s="198">
        <v>0</v>
      </c>
      <c r="AO3" s="198">
        <v>100000</v>
      </c>
      <c r="AP3" s="198">
        <v>151432</v>
      </c>
      <c r="AQ3" s="198">
        <v>10137</v>
      </c>
      <c r="AR3" s="198">
        <v>23607</v>
      </c>
      <c r="AS3" s="198">
        <v>1126</v>
      </c>
      <c r="AT3" s="198">
        <v>0</v>
      </c>
      <c r="AU3" s="198">
        <v>12345</v>
      </c>
      <c r="AV3" s="198">
        <v>0</v>
      </c>
      <c r="AW3" s="198">
        <v>7057048</v>
      </c>
      <c r="AX3" s="198">
        <v>58121</v>
      </c>
      <c r="AY3" s="198">
        <v>0</v>
      </c>
      <c r="AZ3" s="198">
        <v>0</v>
      </c>
      <c r="BA3" s="198">
        <v>8844068</v>
      </c>
      <c r="BB3" s="198">
        <v>11246</v>
      </c>
      <c r="BC3" s="198">
        <v>0</v>
      </c>
      <c r="BD3" s="198">
        <v>32712</v>
      </c>
      <c r="BE3" s="198">
        <v>87045</v>
      </c>
      <c r="BF3" s="198">
        <v>0</v>
      </c>
      <c r="BG3" s="198">
        <v>0</v>
      </c>
      <c r="BH3" s="198">
        <v>75000</v>
      </c>
      <c r="BI3" s="198">
        <v>14975</v>
      </c>
      <c r="BJ3" s="198">
        <v>111662</v>
      </c>
      <c r="BK3" s="198">
        <v>6805</v>
      </c>
      <c r="BL3" s="198">
        <v>126637</v>
      </c>
      <c r="BM3" s="198">
        <v>237</v>
      </c>
      <c r="BN3" s="198">
        <v>12805</v>
      </c>
      <c r="BO3" s="198">
        <v>0</v>
      </c>
      <c r="BP3" s="198">
        <v>118</v>
      </c>
      <c r="BQ3" s="198">
        <v>33518</v>
      </c>
      <c r="BR3" s="198">
        <v>0</v>
      </c>
      <c r="BS3" s="198">
        <v>80954</v>
      </c>
      <c r="BT3" s="198">
        <v>5286103</v>
      </c>
      <c r="BU3" s="198">
        <v>0</v>
      </c>
      <c r="BV3" s="198">
        <v>2765541</v>
      </c>
      <c r="BW3" s="198">
        <v>167438</v>
      </c>
      <c r="BX3" s="198">
        <v>147500</v>
      </c>
      <c r="BY3" s="198">
        <v>264892</v>
      </c>
      <c r="BZ3" s="198">
        <v>0</v>
      </c>
    </row>
    <row r="4" spans="1:78" x14ac:dyDescent="0.25">
      <c r="A4" s="196">
        <v>201612</v>
      </c>
      <c r="B4" s="196">
        <v>6460</v>
      </c>
      <c r="C4" s="197" t="s">
        <v>1188</v>
      </c>
      <c r="D4" s="197" t="s">
        <v>1113</v>
      </c>
      <c r="E4" s="129">
        <v>460328</v>
      </c>
      <c r="F4" s="129">
        <v>48657</v>
      </c>
      <c r="G4" s="129">
        <v>411671</v>
      </c>
      <c r="H4" s="129">
        <v>9469</v>
      </c>
      <c r="I4" s="129">
        <v>14403</v>
      </c>
      <c r="J4" s="129">
        <v>205817</v>
      </c>
      <c r="K4" s="129">
        <v>612554</v>
      </c>
      <c r="L4" s="129">
        <v>0</v>
      </c>
      <c r="M4" s="129">
        <v>4500</v>
      </c>
      <c r="N4" s="129">
        <v>275954</v>
      </c>
      <c r="O4" s="129">
        <v>18228</v>
      </c>
      <c r="P4" s="129">
        <v>2310</v>
      </c>
      <c r="Q4" s="129">
        <v>54080</v>
      </c>
      <c r="R4" s="129">
        <v>11954</v>
      </c>
      <c r="S4" s="129">
        <v>8515</v>
      </c>
      <c r="T4" s="129">
        <v>118583</v>
      </c>
      <c r="U4" s="129">
        <v>442584</v>
      </c>
      <c r="V4" s="129">
        <v>15455187</v>
      </c>
      <c r="W4" s="129">
        <v>1922035</v>
      </c>
      <c r="X4" s="129">
        <v>0</v>
      </c>
      <c r="Y4" s="129">
        <v>0</v>
      </c>
      <c r="Z4" s="129">
        <v>0</v>
      </c>
      <c r="AA4" s="129">
        <v>0</v>
      </c>
      <c r="AB4" s="198"/>
      <c r="AC4" s="198">
        <v>1722035</v>
      </c>
      <c r="AD4" s="198">
        <v>0</v>
      </c>
      <c r="AE4" s="198">
        <v>0</v>
      </c>
      <c r="AF4" s="198">
        <v>0</v>
      </c>
      <c r="AG4" s="198">
        <v>0</v>
      </c>
      <c r="AH4" s="198">
        <v>0</v>
      </c>
      <c r="AI4" s="198">
        <v>0</v>
      </c>
      <c r="AJ4" s="198">
        <v>0</v>
      </c>
      <c r="AK4" s="198">
        <v>13271256</v>
      </c>
      <c r="AL4" s="198"/>
      <c r="AM4" s="198">
        <v>2886</v>
      </c>
      <c r="AN4" s="198">
        <v>222259</v>
      </c>
      <c r="AO4" s="198">
        <v>200000</v>
      </c>
      <c r="AP4" s="198">
        <v>189663</v>
      </c>
      <c r="AQ4" s="198">
        <v>2317</v>
      </c>
      <c r="AR4" s="198">
        <v>39638</v>
      </c>
      <c r="AS4" s="198">
        <v>3410</v>
      </c>
      <c r="AT4" s="198">
        <v>0</v>
      </c>
      <c r="AU4" s="198">
        <v>33910</v>
      </c>
      <c r="AV4" s="198">
        <v>0</v>
      </c>
      <c r="AW4" s="198">
        <v>12691224</v>
      </c>
      <c r="AX4" s="198">
        <v>45807</v>
      </c>
      <c r="AY4" s="198">
        <v>0</v>
      </c>
      <c r="AZ4" s="198">
        <v>0</v>
      </c>
      <c r="BA4" s="198">
        <v>15455187</v>
      </c>
      <c r="BB4" s="198">
        <v>36954</v>
      </c>
      <c r="BC4" s="198">
        <v>0</v>
      </c>
      <c r="BD4" s="198">
        <v>96159</v>
      </c>
      <c r="BE4" s="198">
        <v>341676</v>
      </c>
      <c r="BF4" s="198">
        <v>0</v>
      </c>
      <c r="BG4" s="198">
        <v>0</v>
      </c>
      <c r="BH4" s="198">
        <v>6399</v>
      </c>
      <c r="BI4" s="198">
        <v>19982</v>
      </c>
      <c r="BJ4" s="198">
        <v>164934</v>
      </c>
      <c r="BK4" s="198">
        <v>23107</v>
      </c>
      <c r="BL4" s="198">
        <v>184916</v>
      </c>
      <c r="BM4" s="198">
        <v>6015</v>
      </c>
      <c r="BN4" s="198">
        <v>106108</v>
      </c>
      <c r="BO4" s="198">
        <v>0</v>
      </c>
      <c r="BP4" s="198">
        <v>55587</v>
      </c>
      <c r="BQ4" s="198">
        <v>15221</v>
      </c>
      <c r="BR4" s="198">
        <v>0</v>
      </c>
      <c r="BS4" s="198">
        <v>241105</v>
      </c>
      <c r="BT4" s="198">
        <v>8613618</v>
      </c>
      <c r="BU4" s="198">
        <v>527019</v>
      </c>
      <c r="BV4" s="198">
        <v>4509287</v>
      </c>
      <c r="BW4" s="198">
        <v>221874</v>
      </c>
      <c r="BX4" s="198">
        <v>216820</v>
      </c>
      <c r="BY4" s="198">
        <v>816872</v>
      </c>
      <c r="BZ4" s="198">
        <v>0</v>
      </c>
    </row>
    <row r="5" spans="1:78" x14ac:dyDescent="0.25">
      <c r="A5" s="196">
        <v>201612</v>
      </c>
      <c r="B5" s="196">
        <v>9870</v>
      </c>
      <c r="C5" s="197" t="s">
        <v>1189</v>
      </c>
      <c r="D5" s="197" t="s">
        <v>1113</v>
      </c>
      <c r="E5" s="129">
        <v>24645</v>
      </c>
      <c r="F5" s="129">
        <v>3954</v>
      </c>
      <c r="G5" s="129">
        <v>20691</v>
      </c>
      <c r="H5" s="129">
        <v>36</v>
      </c>
      <c r="I5" s="129">
        <v>79</v>
      </c>
      <c r="J5" s="129">
        <v>3236</v>
      </c>
      <c r="K5" s="129">
        <v>23884</v>
      </c>
      <c r="L5" s="129">
        <v>0</v>
      </c>
      <c r="M5" s="129">
        <v>0</v>
      </c>
      <c r="N5" s="129">
        <v>871</v>
      </c>
      <c r="O5" s="129">
        <v>1726</v>
      </c>
      <c r="P5" s="129">
        <v>563</v>
      </c>
      <c r="Q5" s="129">
        <v>234</v>
      </c>
      <c r="R5" s="129">
        <v>1412</v>
      </c>
      <c r="S5" s="129">
        <v>1057</v>
      </c>
      <c r="T5" s="129">
        <v>1066</v>
      </c>
      <c r="U5" s="129">
        <v>22144</v>
      </c>
      <c r="V5" s="129">
        <v>775914</v>
      </c>
      <c r="W5" s="129">
        <v>53107</v>
      </c>
      <c r="X5" s="129">
        <v>0</v>
      </c>
      <c r="Y5" s="129">
        <v>0</v>
      </c>
      <c r="Z5" s="129">
        <v>0</v>
      </c>
      <c r="AA5" s="129">
        <v>0</v>
      </c>
      <c r="AB5" s="198"/>
      <c r="AC5" s="198">
        <v>2976</v>
      </c>
      <c r="AD5" s="198">
        <v>0</v>
      </c>
      <c r="AE5" s="198">
        <v>0</v>
      </c>
      <c r="AF5" s="198">
        <v>23</v>
      </c>
      <c r="AG5" s="198">
        <v>0</v>
      </c>
      <c r="AH5" s="198">
        <v>0</v>
      </c>
      <c r="AI5" s="198">
        <v>0</v>
      </c>
      <c r="AJ5" s="198">
        <v>0</v>
      </c>
      <c r="AK5" s="198">
        <v>716297</v>
      </c>
      <c r="AL5" s="198"/>
      <c r="AM5" s="198">
        <v>38</v>
      </c>
      <c r="AN5" s="198">
        <v>6000</v>
      </c>
      <c r="AO5" s="198">
        <v>50108</v>
      </c>
      <c r="AP5" s="198">
        <v>6825</v>
      </c>
      <c r="AQ5" s="198">
        <v>0</v>
      </c>
      <c r="AR5" s="198">
        <v>510</v>
      </c>
      <c r="AS5" s="198">
        <v>510</v>
      </c>
      <c r="AT5" s="198">
        <v>0</v>
      </c>
      <c r="AU5" s="198">
        <v>0</v>
      </c>
      <c r="AV5" s="198">
        <v>0</v>
      </c>
      <c r="AW5" s="198">
        <v>709382</v>
      </c>
      <c r="AX5" s="198">
        <v>0</v>
      </c>
      <c r="AY5" s="198">
        <v>0</v>
      </c>
      <c r="AZ5" s="198">
        <v>0</v>
      </c>
      <c r="BA5" s="198">
        <v>775914</v>
      </c>
      <c r="BB5" s="198">
        <v>555</v>
      </c>
      <c r="BC5" s="198">
        <v>0</v>
      </c>
      <c r="BD5" s="198">
        <v>4876</v>
      </c>
      <c r="BE5" s="198">
        <v>53</v>
      </c>
      <c r="BF5" s="198">
        <v>0</v>
      </c>
      <c r="BG5" s="198">
        <v>0</v>
      </c>
      <c r="BH5" s="198">
        <v>0</v>
      </c>
      <c r="BI5" s="198">
        <v>0</v>
      </c>
      <c r="BJ5" s="198">
        <v>11933</v>
      </c>
      <c r="BK5" s="198">
        <v>4270</v>
      </c>
      <c r="BL5" s="198">
        <v>11933</v>
      </c>
      <c r="BM5" s="198">
        <v>0</v>
      </c>
      <c r="BN5" s="198">
        <v>0</v>
      </c>
      <c r="BO5" s="198">
        <v>0</v>
      </c>
      <c r="BP5" s="198">
        <v>175</v>
      </c>
      <c r="BQ5" s="198">
        <v>8505</v>
      </c>
      <c r="BR5" s="198">
        <v>0</v>
      </c>
      <c r="BS5" s="198">
        <v>3796</v>
      </c>
      <c r="BT5" s="198">
        <v>569921</v>
      </c>
      <c r="BU5" s="198">
        <v>0</v>
      </c>
      <c r="BV5" s="198">
        <v>100818</v>
      </c>
      <c r="BW5" s="198">
        <v>637</v>
      </c>
      <c r="BX5" s="198">
        <v>38268</v>
      </c>
      <c r="BY5" s="198">
        <v>32797</v>
      </c>
      <c r="BZ5" s="19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38</vt:i4>
      </vt:variant>
      <vt:variant>
        <vt:lpstr>Navngivne områder</vt:lpstr>
      </vt:variant>
      <vt:variant>
        <vt:i4>44</vt:i4>
      </vt:variant>
    </vt:vector>
  </HeadingPairs>
  <TitlesOfParts>
    <vt:vector size="82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Charlotte Qvistgaard (FT)</cp:lastModifiedBy>
  <cp:lastPrinted>2018-02-01T08:51:18Z</cp:lastPrinted>
  <dcterms:created xsi:type="dcterms:W3CDTF">2015-07-06T08:03:50Z</dcterms:created>
  <dcterms:modified xsi:type="dcterms:W3CDTF">2018-02-01T08:51:49Z</dcterms:modified>
</cp:coreProperties>
</file>