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9\Pengeinstitutter\"/>
    </mc:Choice>
  </mc:AlternateContent>
  <workbookProtection workbookAlgorithmName="SHA-512" workbookHashValue="VkjVaOwj5qXHP3+NQ5GjkmsRdgn3W8VbMjTSfZrGwwX7/M4QEuOpgO8Cwy0Ut3sIdlMCxNTd18W7hvk+SRXNmA==" workbookSaltValue="zaeB7P332yZaFyCh3Ze/oQ==" workbookSpinCount="100000" lockStructure="1"/>
  <bookViews>
    <workbookView xWindow="30" yWindow="90" windowWidth="16170" windowHeight="7485" tabRatio="944"/>
  </bookViews>
  <sheets>
    <sheet name="Indholdsfortegnelse" sheetId="78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4" r:id="rId7"/>
    <sheet name="Tabel 2.5" sheetId="6" r:id="rId8"/>
    <sheet name="Tabel 2.6" sheetId="7" r:id="rId9"/>
    <sheet name="Tabel 2.7" sheetId="8" r:id="rId10"/>
    <sheet name="Tabel 2.8" sheetId="9" r:id="rId11"/>
    <sheet name="Tabel 2.9" sheetId="12" r:id="rId12"/>
    <sheet name="Tabel 2.10" sheetId="13" r:id="rId13"/>
    <sheet name="Tabel 2.11" sheetId="21" r:id="rId14"/>
    <sheet name="Tabel 2.12" sheetId="19" r:id="rId15"/>
    <sheet name="Tabel 2.13" sheetId="23" r:id="rId16"/>
    <sheet name="Tabel 2.14" sheetId="24" r:id="rId17"/>
    <sheet name="Tabel 2.15" sheetId="30" r:id="rId18"/>
    <sheet name="Tabel 2.16" sheetId="29" r:id="rId19"/>
    <sheet name="Tabel 2.17" sheetId="20" r:id="rId20"/>
    <sheet name="Tabel 2.18" sheetId="31" r:id="rId21"/>
    <sheet name="Tabel 2.19" sheetId="17" r:id="rId22"/>
    <sheet name="Tabel 2.20" sheetId="81" r:id="rId23"/>
    <sheet name="Tabel 3.1" sheetId="66" r:id="rId24"/>
    <sheet name="Tabel 3.2" sheetId="67" r:id="rId25"/>
    <sheet name="Tabel 3.3" sheetId="68" r:id="rId26"/>
    <sheet name="Tabel 4.1" sheetId="70" r:id="rId27"/>
    <sheet name="Tabel 4.2" sheetId="71" r:id="rId28"/>
    <sheet name="Tabel 4.3" sheetId="72" r:id="rId29"/>
    <sheet name="Tabel 4.4" sheetId="73" r:id="rId30"/>
    <sheet name="Tabel 4.5" sheetId="74" r:id="rId31"/>
    <sheet name="Tabel 4.6" sheetId="75" r:id="rId32"/>
    <sheet name="Tabel 4.7" sheetId="76" r:id="rId33"/>
    <sheet name="Tabel 4.8" sheetId="77" r:id="rId34"/>
    <sheet name="Bilag 5.1" sheetId="80" r:id="rId35"/>
    <sheet name="Bilag 6.1" sheetId="79" r:id="rId36"/>
    <sheet name="Data gruppe 1-3" sheetId="63" r:id="rId37"/>
    <sheet name="Data gruppe 4" sheetId="64" r:id="rId38"/>
    <sheet name="Data gruppe 6" sheetId="65" r:id="rId39"/>
    <sheet name="data gruppetal" sheetId="82" r:id="rId40"/>
  </sheets>
  <definedNames>
    <definedName name="_AMO_UniqueIdentifier" localSheetId="35" hidden="1">"'adbd1410-7d40-4006-a9ef-1216183b6871'"</definedName>
    <definedName name="_AMO_UniqueIdentifier" hidden="1">"'9b387aa8-cba4-48ef-9f4b-377d401d7d4c'"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6'!$2:$5</definedName>
    <definedName name="Gr6Navn">'Data gruppe 6'!$D$2:$D$5</definedName>
    <definedName name="Gr6Var">'Data gruppe 6'!$1:$1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 localSheetId="39">'data gruppetal'!$1:$3</definedName>
    <definedName name="sektorData">#REF!</definedName>
    <definedName name="SektorGrp" localSheetId="39">'data gruppetal'!$A$1:$A$3</definedName>
    <definedName name="SektorGrp">#REF!</definedName>
    <definedName name="SektorVar" localSheetId="39">'data gruppetal'!$1:$1</definedName>
    <definedName name="SektorVar">#REF!</definedName>
    <definedName name="_xlnm.Print_Area" localSheetId="34">'Bilag 5.1'!$A$2:$B$111</definedName>
    <definedName name="_xlnm.Print_Area" localSheetId="35">'Bilag 6.1'!$A$3:$F$54</definedName>
    <definedName name="_xlnm.Print_Area" localSheetId="0">Indholdsfortegnelse!$B$1:$D$66</definedName>
    <definedName name="_xlnm.Print_Area" localSheetId="1">'Tabel 1.1'!$C$2:$E$22</definedName>
    <definedName name="_xlnm.Print_Area" localSheetId="2">'Tabel 1.2'!$C$2:$F$72</definedName>
    <definedName name="_xlnm.Print_Area" localSheetId="3">'Tabel 2.1'!$C$2:$F$55</definedName>
    <definedName name="_xlnm.Print_Area" localSheetId="12">'Tabel 2.10'!$D$2:$G$17</definedName>
    <definedName name="_xlnm.Print_Area" localSheetId="13">'Tabel 2.11'!$D$2:$H$41</definedName>
    <definedName name="_xlnm.Print_Area" localSheetId="14">'Tabel 2.12'!$D$2:$H$29</definedName>
    <definedName name="_xlnm.Print_Area" localSheetId="15">'Tabel 2.13'!$F$2:$L$19</definedName>
    <definedName name="_xlnm.Print_Area" localSheetId="16">'Tabel 2.14'!$F$2:$K$21</definedName>
    <definedName name="_xlnm.Print_Area" localSheetId="17">'Tabel 2.15'!$C$2:$F$21</definedName>
    <definedName name="_xlnm.Print_Area" localSheetId="18">'Tabel 2.16'!$G$2:$L$8</definedName>
    <definedName name="_xlnm.Print_Area" localSheetId="19">'Tabel 2.17'!$E$2:$I$11</definedName>
    <definedName name="_xlnm.Print_Area" localSheetId="20">'Tabel 2.18'!$C$2:$F$48</definedName>
    <definedName name="_xlnm.Print_Area" localSheetId="21">'Tabel 2.19'!$E$2:$I$14</definedName>
    <definedName name="_xlnm.Print_Area" localSheetId="4">'Tabel 2.2'!$C$2:$E$8</definedName>
    <definedName name="_xlnm.Print_Area" localSheetId="22">'Tabel 2.20'!$F$3:$L$22</definedName>
    <definedName name="_xlnm.Print_Area" localSheetId="5">'Tabel 2.3'!$C$2:$E$16</definedName>
    <definedName name="_xlnm.Print_Area" localSheetId="6">'Tabel 2.4'!$D$2:$G$97</definedName>
    <definedName name="_xlnm.Print_Area" localSheetId="7">'Tabel 2.5'!$C$2:$F$36</definedName>
    <definedName name="_xlnm.Print_Area" localSheetId="8">'Tabel 2.6'!$E$2:$J$26</definedName>
    <definedName name="_xlnm.Print_Area" localSheetId="9">'Tabel 2.7'!$D$2:$G$34</definedName>
    <definedName name="_xlnm.Print_Area" localSheetId="10">'Tabel 2.8'!$C$2:$F$29</definedName>
    <definedName name="_xlnm.Print_Area" localSheetId="11">'Tabel 2.9'!$C$2:$E$21</definedName>
    <definedName name="_xlnm.Print_Area" localSheetId="23">'Tabel 3.1'!$C$2:$E$22</definedName>
    <definedName name="_xlnm.Print_Area" localSheetId="24">'Tabel 3.2'!$C$2:$F$71</definedName>
    <definedName name="_xlnm.Print_Area" localSheetId="25">'Tabel 3.3'!$C$2:$E$16</definedName>
    <definedName name="_xlnm.Print_Area" localSheetId="26">'Tabel 4.1'!$C$2:$E$25</definedName>
    <definedName name="_xlnm.Print_Area" localSheetId="27">'Tabel 4.2'!$C$2:$F$74</definedName>
    <definedName name="_xlnm.Print_Area" localSheetId="28">'Tabel 4.3'!$C$2:$E$19</definedName>
    <definedName name="_xlnm.Print_Area" localSheetId="29">'Tabel 4.4'!$C$2:$E$25</definedName>
    <definedName name="_xlnm.Print_Area" localSheetId="30">'Tabel 4.5'!$C$2:$F$74</definedName>
    <definedName name="_xlnm.Print_Area" localSheetId="31">'Tabel 4.6'!$C$2:$E$19</definedName>
    <definedName name="_xlnm.Print_Area" localSheetId="32">'Tabel 4.7'!$C$2:$E$25</definedName>
    <definedName name="_xlnm.Print_Area" localSheetId="33">'Tabel 4.8'!$C$2:$F$74</definedName>
  </definedNames>
  <calcPr calcId="162913"/>
  <fileRecoveryPr repairLoad="1"/>
</workbook>
</file>

<file path=xl/calcChain.xml><?xml version="1.0" encoding="utf-8"?>
<calcChain xmlns="http://schemas.openxmlformats.org/spreadsheetml/2006/main">
  <c r="B21" i="2" l="1"/>
  <c r="B22" i="2"/>
  <c r="B23" i="2"/>
  <c r="F60" i="77" l="1"/>
  <c r="F61" i="77"/>
  <c r="F62" i="77"/>
  <c r="F63" i="77"/>
  <c r="F64" i="77"/>
  <c r="F65" i="77"/>
  <c r="F66" i="77"/>
  <c r="F67" i="77"/>
  <c r="F68" i="77"/>
  <c r="F69" i="77"/>
  <c r="F70" i="77"/>
  <c r="F71" i="77"/>
  <c r="F72" i="77"/>
  <c r="F73" i="77"/>
  <c r="F74" i="77"/>
  <c r="F49" i="77"/>
  <c r="F50" i="77"/>
  <c r="F51" i="77"/>
  <c r="F52" i="77"/>
  <c r="F53" i="77"/>
  <c r="F59" i="77"/>
  <c r="F56" i="77"/>
  <c r="F48" i="77"/>
  <c r="F36" i="77"/>
  <c r="F37" i="77"/>
  <c r="F38" i="77"/>
  <c r="F39" i="77"/>
  <c r="F40" i="77"/>
  <c r="F41" i="77"/>
  <c r="F42" i="77"/>
  <c r="F43" i="77"/>
  <c r="F44" i="77"/>
  <c r="F45" i="77"/>
  <c r="F35" i="77"/>
  <c r="F10" i="77"/>
  <c r="F11" i="77"/>
  <c r="F12" i="77"/>
  <c r="F13" i="77"/>
  <c r="F14" i="77"/>
  <c r="F15" i="77"/>
  <c r="F16" i="77"/>
  <c r="F17" i="77"/>
  <c r="F18" i="77"/>
  <c r="F19" i="77"/>
  <c r="F20" i="77"/>
  <c r="F21" i="77"/>
  <c r="F22" i="77"/>
  <c r="F23" i="77"/>
  <c r="F24" i="77"/>
  <c r="F25" i="77"/>
  <c r="F26" i="77"/>
  <c r="F27" i="77"/>
  <c r="F28" i="77"/>
  <c r="F29" i="77"/>
  <c r="F30" i="77"/>
  <c r="F9" i="77"/>
  <c r="E4" i="77"/>
  <c r="E9" i="76"/>
  <c r="E10" i="76"/>
  <c r="E11" i="76"/>
  <c r="E12" i="76"/>
  <c r="E13" i="76"/>
  <c r="E14" i="76"/>
  <c r="E15" i="76"/>
  <c r="E16" i="76"/>
  <c r="E17" i="76"/>
  <c r="E18" i="76"/>
  <c r="E19" i="76"/>
  <c r="E20" i="76"/>
  <c r="E21" i="76"/>
  <c r="E22" i="76"/>
  <c r="E23" i="76"/>
  <c r="E24" i="76"/>
  <c r="E25" i="76"/>
  <c r="E8" i="76"/>
  <c r="D4" i="76"/>
  <c r="C8" i="81" l="1"/>
  <c r="J8" i="81" s="1"/>
  <c r="D8" i="81"/>
  <c r="K8" i="81" s="1"/>
  <c r="E8" i="81"/>
  <c r="L8" i="81" s="1"/>
  <c r="C10" i="81"/>
  <c r="J10" i="81" s="1"/>
  <c r="D10" i="81"/>
  <c r="K10" i="81" s="1"/>
  <c r="E10" i="81"/>
  <c r="L10" i="81" s="1"/>
  <c r="C11" i="81"/>
  <c r="J11" i="81" s="1"/>
  <c r="D11" i="81"/>
  <c r="K11" i="81" s="1"/>
  <c r="E11" i="81"/>
  <c r="L11" i="81" s="1"/>
  <c r="C12" i="81"/>
  <c r="J12" i="81" s="1"/>
  <c r="D12" i="81"/>
  <c r="K12" i="81" s="1"/>
  <c r="E12" i="81"/>
  <c r="L12" i="81" s="1"/>
  <c r="C13" i="81"/>
  <c r="J13" i="81" s="1"/>
  <c r="D13" i="81"/>
  <c r="K13" i="81" s="1"/>
  <c r="E13" i="81"/>
  <c r="L13" i="81" s="1"/>
  <c r="C14" i="81"/>
  <c r="J14" i="81" s="1"/>
  <c r="D14" i="81"/>
  <c r="K14" i="81" s="1"/>
  <c r="E14" i="81"/>
  <c r="L14" i="81" s="1"/>
  <c r="C15" i="81"/>
  <c r="J15" i="81" s="1"/>
  <c r="D15" i="81"/>
  <c r="K15" i="81" s="1"/>
  <c r="E15" i="81"/>
  <c r="L15" i="81" s="1"/>
  <c r="C16" i="81"/>
  <c r="J16" i="81" s="1"/>
  <c r="D16" i="81"/>
  <c r="K16" i="81" s="1"/>
  <c r="E16" i="81"/>
  <c r="L16" i="81" s="1"/>
  <c r="C17" i="81"/>
  <c r="J17" i="81" s="1"/>
  <c r="D17" i="81"/>
  <c r="K17" i="81" s="1"/>
  <c r="E17" i="81"/>
  <c r="L17" i="81" s="1"/>
  <c r="C18" i="81"/>
  <c r="J18" i="81" s="1"/>
  <c r="D18" i="81"/>
  <c r="K18" i="81" s="1"/>
  <c r="E18" i="81"/>
  <c r="L18" i="81" s="1"/>
  <c r="C19" i="81"/>
  <c r="J19" i="81" s="1"/>
  <c r="D19" i="81"/>
  <c r="K19" i="81" s="1"/>
  <c r="E19" i="81"/>
  <c r="L19" i="81" s="1"/>
  <c r="C20" i="81"/>
  <c r="J20" i="81" s="1"/>
  <c r="D20" i="81"/>
  <c r="K20" i="81" s="1"/>
  <c r="E20" i="81"/>
  <c r="L20" i="81" s="1"/>
  <c r="C21" i="81"/>
  <c r="J21" i="81" s="1"/>
  <c r="D21" i="81"/>
  <c r="K21" i="81" s="1"/>
  <c r="E21" i="81"/>
  <c r="L21" i="81" s="1"/>
  <c r="C22" i="81"/>
  <c r="J22" i="81" s="1"/>
  <c r="D22" i="81"/>
  <c r="K22" i="81" s="1"/>
  <c r="E22" i="81"/>
  <c r="L22" i="81" s="1"/>
  <c r="B10" i="81"/>
  <c r="I10" i="81" s="1"/>
  <c r="B11" i="81"/>
  <c r="I11" i="81" s="1"/>
  <c r="B12" i="81"/>
  <c r="I12" i="81" s="1"/>
  <c r="B13" i="81"/>
  <c r="I13" i="81" s="1"/>
  <c r="B14" i="81"/>
  <c r="I14" i="81" s="1"/>
  <c r="B15" i="81"/>
  <c r="I15" i="81" s="1"/>
  <c r="B16" i="81"/>
  <c r="I16" i="81" s="1"/>
  <c r="B17" i="81"/>
  <c r="I17" i="81" s="1"/>
  <c r="B18" i="81"/>
  <c r="I18" i="81" s="1"/>
  <c r="B19" i="81"/>
  <c r="I19" i="81" s="1"/>
  <c r="B20" i="81"/>
  <c r="I20" i="81" s="1"/>
  <c r="B21" i="81"/>
  <c r="I21" i="81" s="1"/>
  <c r="B22" i="81"/>
  <c r="I22" i="81" s="1"/>
  <c r="B8" i="81"/>
  <c r="I8" i="81" s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5" i="23"/>
  <c r="B74" i="77" l="1"/>
  <c r="B73" i="77"/>
  <c r="B72" i="77"/>
  <c r="B71" i="77"/>
  <c r="B70" i="77"/>
  <c r="B69" i="77"/>
  <c r="B68" i="77"/>
  <c r="B67" i="77"/>
  <c r="B66" i="77"/>
  <c r="B65" i="77"/>
  <c r="B64" i="77"/>
  <c r="B63" i="77"/>
  <c r="B62" i="77"/>
  <c r="B61" i="77"/>
  <c r="B60" i="77"/>
  <c r="B59" i="77"/>
  <c r="B56" i="77"/>
  <c r="B53" i="77"/>
  <c r="B52" i="77"/>
  <c r="B51" i="77"/>
  <c r="B50" i="77"/>
  <c r="B49" i="77"/>
  <c r="B48" i="77"/>
  <c r="B45" i="77"/>
  <c r="B44" i="77"/>
  <c r="B43" i="77"/>
  <c r="B42" i="77"/>
  <c r="B41" i="77"/>
  <c r="B40" i="77"/>
  <c r="B39" i="77"/>
  <c r="B38" i="77"/>
  <c r="B37" i="77"/>
  <c r="B36" i="77"/>
  <c r="B35" i="77"/>
  <c r="B30" i="77"/>
  <c r="B29" i="77"/>
  <c r="B28" i="77"/>
  <c r="B27" i="77"/>
  <c r="B26" i="77"/>
  <c r="B25" i="77"/>
  <c r="B24" i="77"/>
  <c r="B23" i="77"/>
  <c r="B22" i="77"/>
  <c r="B21" i="77"/>
  <c r="B20" i="77"/>
  <c r="B19" i="77"/>
  <c r="B18" i="77"/>
  <c r="B17" i="77"/>
  <c r="B16" i="77"/>
  <c r="B15" i="77"/>
  <c r="B14" i="77"/>
  <c r="B13" i="77"/>
  <c r="B12" i="77"/>
  <c r="B11" i="77"/>
  <c r="B10" i="77"/>
  <c r="B9" i="77"/>
  <c r="B25" i="76"/>
  <c r="B24" i="76"/>
  <c r="B23" i="76"/>
  <c r="B22" i="76"/>
  <c r="B21" i="76"/>
  <c r="B20" i="76"/>
  <c r="B19" i="76"/>
  <c r="B18" i="76"/>
  <c r="B17" i="76"/>
  <c r="B16" i="76"/>
  <c r="B15" i="76"/>
  <c r="B14" i="76"/>
  <c r="B13" i="76"/>
  <c r="B12" i="76"/>
  <c r="B11" i="76"/>
  <c r="B10" i="76"/>
  <c r="B9" i="76"/>
  <c r="B8" i="76"/>
  <c r="E17" i="75"/>
  <c r="E16" i="75"/>
  <c r="D4" i="75"/>
  <c r="F74" i="74"/>
  <c r="F70" i="74"/>
  <c r="F66" i="74"/>
  <c r="F62" i="74"/>
  <c r="F56" i="74"/>
  <c r="F50" i="74"/>
  <c r="F44" i="74"/>
  <c r="F40" i="74"/>
  <c r="F36" i="74"/>
  <c r="F11" i="74"/>
  <c r="F12" i="74"/>
  <c r="F15" i="74"/>
  <c r="F16" i="74"/>
  <c r="F19" i="74"/>
  <c r="F20" i="74"/>
  <c r="F23" i="74"/>
  <c r="F24" i="74"/>
  <c r="F27" i="74"/>
  <c r="F28" i="74"/>
  <c r="E4" i="74"/>
  <c r="E12" i="73"/>
  <c r="E16" i="73"/>
  <c r="E20" i="73"/>
  <c r="E24" i="73"/>
  <c r="D4" i="73"/>
  <c r="B19" i="75"/>
  <c r="E19" i="75" s="1"/>
  <c r="B18" i="75"/>
  <c r="E18" i="75" s="1"/>
  <c r="B17" i="75"/>
  <c r="B16" i="75"/>
  <c r="B13" i="75"/>
  <c r="E13" i="75" s="1"/>
  <c r="B12" i="75"/>
  <c r="E12" i="75" s="1"/>
  <c r="B11" i="75"/>
  <c r="E11" i="75" s="1"/>
  <c r="B10" i="75"/>
  <c r="E10" i="75" s="1"/>
  <c r="B9" i="75"/>
  <c r="E9" i="75" s="1"/>
  <c r="B74" i="74"/>
  <c r="B73" i="74"/>
  <c r="F73" i="74" s="1"/>
  <c r="B72" i="74"/>
  <c r="F72" i="74" s="1"/>
  <c r="B71" i="74"/>
  <c r="F71" i="74" s="1"/>
  <c r="B70" i="74"/>
  <c r="B69" i="74"/>
  <c r="F69" i="74" s="1"/>
  <c r="B68" i="74"/>
  <c r="F68" i="74" s="1"/>
  <c r="B67" i="74"/>
  <c r="F67" i="74" s="1"/>
  <c r="B66" i="74"/>
  <c r="B65" i="74"/>
  <c r="F65" i="74" s="1"/>
  <c r="B64" i="74"/>
  <c r="F64" i="74" s="1"/>
  <c r="B63" i="74"/>
  <c r="F63" i="74" s="1"/>
  <c r="B62" i="74"/>
  <c r="B61" i="74"/>
  <c r="F61" i="74" s="1"/>
  <c r="B60" i="74"/>
  <c r="F60" i="74" s="1"/>
  <c r="B59" i="74"/>
  <c r="F59" i="74" s="1"/>
  <c r="B56" i="74"/>
  <c r="B53" i="74"/>
  <c r="F53" i="74" s="1"/>
  <c r="B52" i="74"/>
  <c r="F52" i="74" s="1"/>
  <c r="B51" i="74"/>
  <c r="F51" i="74" s="1"/>
  <c r="B50" i="74"/>
  <c r="B49" i="74"/>
  <c r="F49" i="74" s="1"/>
  <c r="B48" i="74"/>
  <c r="F48" i="74" s="1"/>
  <c r="B45" i="74"/>
  <c r="F45" i="74" s="1"/>
  <c r="B44" i="74"/>
  <c r="B43" i="74"/>
  <c r="F43" i="74" s="1"/>
  <c r="B42" i="74"/>
  <c r="F42" i="74" s="1"/>
  <c r="B41" i="74"/>
  <c r="F41" i="74" s="1"/>
  <c r="B40" i="74"/>
  <c r="B39" i="74"/>
  <c r="F39" i="74" s="1"/>
  <c r="B38" i="74"/>
  <c r="F38" i="74" s="1"/>
  <c r="B37" i="74"/>
  <c r="F37" i="74" s="1"/>
  <c r="B36" i="74"/>
  <c r="B35" i="74"/>
  <c r="F35" i="74" s="1"/>
  <c r="B30" i="74"/>
  <c r="F30" i="74" s="1"/>
  <c r="B29" i="74"/>
  <c r="F29" i="74" s="1"/>
  <c r="B28" i="74"/>
  <c r="B27" i="74"/>
  <c r="B26" i="74"/>
  <c r="F26" i="74" s="1"/>
  <c r="B25" i="74"/>
  <c r="F25" i="74" s="1"/>
  <c r="B24" i="74"/>
  <c r="B23" i="74"/>
  <c r="B22" i="74"/>
  <c r="F22" i="74" s="1"/>
  <c r="B21" i="74"/>
  <c r="F21" i="74" s="1"/>
  <c r="B20" i="74"/>
  <c r="B19" i="74"/>
  <c r="B18" i="74"/>
  <c r="F18" i="74" s="1"/>
  <c r="B17" i="74"/>
  <c r="F17" i="74" s="1"/>
  <c r="B16" i="74"/>
  <c r="B15" i="74"/>
  <c r="B14" i="74"/>
  <c r="F14" i="74" s="1"/>
  <c r="B13" i="74"/>
  <c r="F13" i="74" s="1"/>
  <c r="B12" i="74"/>
  <c r="B11" i="74"/>
  <c r="B10" i="74"/>
  <c r="F10" i="74" s="1"/>
  <c r="B9" i="74"/>
  <c r="F9" i="74" s="1"/>
  <c r="B25" i="73"/>
  <c r="E25" i="73" s="1"/>
  <c r="B24" i="73"/>
  <c r="B23" i="73"/>
  <c r="E23" i="73" s="1"/>
  <c r="B22" i="73"/>
  <c r="E22" i="73" s="1"/>
  <c r="B21" i="73"/>
  <c r="E21" i="73" s="1"/>
  <c r="B20" i="73"/>
  <c r="B19" i="73"/>
  <c r="E19" i="73" s="1"/>
  <c r="B18" i="73"/>
  <c r="E18" i="73" s="1"/>
  <c r="B17" i="73"/>
  <c r="E17" i="73" s="1"/>
  <c r="B16" i="73"/>
  <c r="B15" i="73"/>
  <c r="E15" i="73" s="1"/>
  <c r="B14" i="73"/>
  <c r="E14" i="73" s="1"/>
  <c r="B13" i="73"/>
  <c r="E13" i="73" s="1"/>
  <c r="B12" i="73"/>
  <c r="B11" i="73"/>
  <c r="E11" i="73" s="1"/>
  <c r="B10" i="73"/>
  <c r="E10" i="73" s="1"/>
  <c r="B9" i="73"/>
  <c r="E9" i="73" s="1"/>
  <c r="B8" i="73"/>
  <c r="E8" i="73" s="1"/>
  <c r="E17" i="72"/>
  <c r="E16" i="72"/>
  <c r="D4" i="72"/>
  <c r="B19" i="72"/>
  <c r="E19" i="72" s="1"/>
  <c r="B18" i="72"/>
  <c r="E18" i="72" s="1"/>
  <c r="B17" i="72"/>
  <c r="B16" i="72"/>
  <c r="B13" i="72"/>
  <c r="E13" i="72" s="1"/>
  <c r="B12" i="72"/>
  <c r="E12" i="72" s="1"/>
  <c r="B11" i="72"/>
  <c r="E11" i="72" s="1"/>
  <c r="B10" i="72"/>
  <c r="E10" i="72" s="1"/>
  <c r="B9" i="72"/>
  <c r="E9" i="72" s="1"/>
  <c r="E4" i="71"/>
  <c r="E24" i="70"/>
  <c r="E23" i="70"/>
  <c r="E20" i="70"/>
  <c r="E19" i="70"/>
  <c r="E16" i="70"/>
  <c r="E15" i="70"/>
  <c r="E12" i="70"/>
  <c r="E11" i="70"/>
  <c r="E8" i="70"/>
  <c r="D4" i="70"/>
  <c r="B74" i="71"/>
  <c r="F74" i="71" s="1"/>
  <c r="B73" i="71"/>
  <c r="F73" i="71" s="1"/>
  <c r="B72" i="71"/>
  <c r="F72" i="71" s="1"/>
  <c r="B71" i="71"/>
  <c r="F71" i="71" s="1"/>
  <c r="B70" i="71"/>
  <c r="F70" i="71" s="1"/>
  <c r="B69" i="71"/>
  <c r="F69" i="71" s="1"/>
  <c r="B68" i="71"/>
  <c r="F68" i="71" s="1"/>
  <c r="B67" i="71"/>
  <c r="F67" i="71" s="1"/>
  <c r="B66" i="71"/>
  <c r="F66" i="71" s="1"/>
  <c r="B65" i="71"/>
  <c r="F65" i="71" s="1"/>
  <c r="B64" i="71"/>
  <c r="F64" i="71" s="1"/>
  <c r="B63" i="71"/>
  <c r="F63" i="71" s="1"/>
  <c r="B62" i="71"/>
  <c r="F62" i="71" s="1"/>
  <c r="B61" i="71"/>
  <c r="F61" i="71" s="1"/>
  <c r="B60" i="71"/>
  <c r="F60" i="71" s="1"/>
  <c r="B59" i="71"/>
  <c r="F59" i="71" s="1"/>
  <c r="B56" i="71"/>
  <c r="F56" i="71" s="1"/>
  <c r="B53" i="71"/>
  <c r="F53" i="71" s="1"/>
  <c r="B52" i="71"/>
  <c r="F52" i="71" s="1"/>
  <c r="B51" i="71"/>
  <c r="F51" i="71" s="1"/>
  <c r="B50" i="71"/>
  <c r="F50" i="71" s="1"/>
  <c r="B49" i="71"/>
  <c r="F49" i="71" s="1"/>
  <c r="B48" i="71"/>
  <c r="F48" i="71" s="1"/>
  <c r="B45" i="71"/>
  <c r="F45" i="71" s="1"/>
  <c r="B44" i="71"/>
  <c r="F44" i="71" s="1"/>
  <c r="B43" i="71"/>
  <c r="F43" i="71" s="1"/>
  <c r="B42" i="71"/>
  <c r="F42" i="71" s="1"/>
  <c r="B41" i="71"/>
  <c r="F41" i="71" s="1"/>
  <c r="B40" i="71"/>
  <c r="F40" i="71" s="1"/>
  <c r="B39" i="71"/>
  <c r="F39" i="71" s="1"/>
  <c r="B38" i="71"/>
  <c r="F38" i="71" s="1"/>
  <c r="B37" i="71"/>
  <c r="F37" i="71" s="1"/>
  <c r="B36" i="71"/>
  <c r="F36" i="71" s="1"/>
  <c r="B35" i="71"/>
  <c r="F35" i="71" s="1"/>
  <c r="B30" i="71"/>
  <c r="F30" i="71" s="1"/>
  <c r="B29" i="71"/>
  <c r="F29" i="71" s="1"/>
  <c r="B28" i="71"/>
  <c r="F28" i="71" s="1"/>
  <c r="B27" i="71"/>
  <c r="F27" i="71" s="1"/>
  <c r="B26" i="71"/>
  <c r="F26" i="71" s="1"/>
  <c r="B25" i="71"/>
  <c r="F25" i="71" s="1"/>
  <c r="B24" i="71"/>
  <c r="F24" i="71" s="1"/>
  <c r="B23" i="71"/>
  <c r="F23" i="71" s="1"/>
  <c r="B22" i="71"/>
  <c r="F22" i="71" s="1"/>
  <c r="B21" i="71"/>
  <c r="F21" i="71" s="1"/>
  <c r="B20" i="71"/>
  <c r="F20" i="71" s="1"/>
  <c r="B19" i="71"/>
  <c r="F19" i="71" s="1"/>
  <c r="B18" i="71"/>
  <c r="F18" i="71" s="1"/>
  <c r="B17" i="71"/>
  <c r="F17" i="71" s="1"/>
  <c r="B16" i="71"/>
  <c r="F16" i="71" s="1"/>
  <c r="B15" i="71"/>
  <c r="F15" i="71" s="1"/>
  <c r="B14" i="71"/>
  <c r="F14" i="71" s="1"/>
  <c r="B13" i="71"/>
  <c r="F13" i="71" s="1"/>
  <c r="B12" i="71"/>
  <c r="F12" i="71" s="1"/>
  <c r="B11" i="71"/>
  <c r="F11" i="71" s="1"/>
  <c r="B10" i="71"/>
  <c r="F10" i="71" s="1"/>
  <c r="B9" i="71"/>
  <c r="F9" i="71" s="1"/>
  <c r="B25" i="70"/>
  <c r="E25" i="70" s="1"/>
  <c r="B24" i="70"/>
  <c r="B23" i="70"/>
  <c r="B22" i="70"/>
  <c r="E22" i="70" s="1"/>
  <c r="B21" i="70"/>
  <c r="E21" i="70" s="1"/>
  <c r="B20" i="70"/>
  <c r="B19" i="70"/>
  <c r="B18" i="70"/>
  <c r="E18" i="70" s="1"/>
  <c r="B17" i="70"/>
  <c r="E17" i="70" s="1"/>
  <c r="B16" i="70"/>
  <c r="B15" i="70"/>
  <c r="B14" i="70"/>
  <c r="E14" i="70" s="1"/>
  <c r="B13" i="70"/>
  <c r="E13" i="70" s="1"/>
  <c r="B12" i="70"/>
  <c r="B11" i="70"/>
  <c r="B10" i="70"/>
  <c r="E10" i="70" s="1"/>
  <c r="B9" i="70"/>
  <c r="E9" i="70" s="1"/>
  <c r="B8" i="70"/>
  <c r="B25" i="6" l="1"/>
  <c r="B26" i="6"/>
  <c r="B27" i="6"/>
  <c r="B28" i="6"/>
  <c r="B19" i="6"/>
  <c r="B20" i="6"/>
  <c r="B21" i="6"/>
  <c r="B22" i="6"/>
  <c r="B11" i="6"/>
  <c r="B12" i="6"/>
  <c r="B13" i="6"/>
  <c r="B14" i="6"/>
  <c r="B15" i="6"/>
  <c r="B16" i="6"/>
  <c r="B6" i="6"/>
  <c r="B7" i="6"/>
  <c r="B8" i="6"/>
  <c r="B16" i="68"/>
  <c r="B15" i="68"/>
  <c r="B14" i="68"/>
  <c r="B13" i="68"/>
  <c r="B10" i="68"/>
  <c r="B9" i="68"/>
  <c r="B8" i="68"/>
  <c r="B7" i="68"/>
  <c r="B6" i="68"/>
  <c r="B71" i="67"/>
  <c r="B70" i="67"/>
  <c r="B69" i="67"/>
  <c r="B68" i="67"/>
  <c r="B67" i="67"/>
  <c r="B66" i="67"/>
  <c r="B65" i="67"/>
  <c r="B64" i="67"/>
  <c r="B63" i="67"/>
  <c r="B62" i="67"/>
  <c r="B61" i="67"/>
  <c r="B60" i="67"/>
  <c r="B59" i="67"/>
  <c r="B58" i="67"/>
  <c r="B57" i="67"/>
  <c r="B56" i="67"/>
  <c r="B53" i="67"/>
  <c r="B50" i="67"/>
  <c r="B49" i="67"/>
  <c r="B48" i="67"/>
  <c r="B47" i="67"/>
  <c r="B46" i="67"/>
  <c r="B45" i="67"/>
  <c r="B42" i="67"/>
  <c r="B41" i="67"/>
  <c r="B40" i="67"/>
  <c r="B39" i="67"/>
  <c r="B38" i="67"/>
  <c r="B37" i="67"/>
  <c r="B36" i="67"/>
  <c r="B35" i="67"/>
  <c r="B34" i="67"/>
  <c r="B33" i="67"/>
  <c r="B32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B8" i="67"/>
  <c r="B7" i="67"/>
  <c r="B6" i="67"/>
  <c r="B22" i="66"/>
  <c r="B21" i="66"/>
  <c r="B20" i="66"/>
  <c r="B19" i="66"/>
  <c r="B18" i="66"/>
  <c r="B17" i="66"/>
  <c r="B16" i="66"/>
  <c r="B15" i="66"/>
  <c r="B14" i="66"/>
  <c r="B13" i="66"/>
  <c r="B12" i="66"/>
  <c r="B11" i="66"/>
  <c r="B10" i="66"/>
  <c r="B9" i="66"/>
  <c r="B8" i="66"/>
  <c r="B7" i="66"/>
  <c r="B6" i="66"/>
  <c r="B5" i="66"/>
  <c r="D14" i="17"/>
  <c r="D13" i="17"/>
  <c r="D12" i="17"/>
  <c r="C9" i="17"/>
  <c r="B9" i="17"/>
  <c r="C8" i="17"/>
  <c r="B8" i="17"/>
  <c r="C7" i="17"/>
  <c r="B7" i="17"/>
  <c r="C6" i="17"/>
  <c r="B6" i="17"/>
  <c r="B7" i="31"/>
  <c r="B8" i="31"/>
  <c r="B9" i="31"/>
  <c r="B11" i="31"/>
  <c r="B12" i="31"/>
  <c r="B13" i="31"/>
  <c r="B15" i="31"/>
  <c r="B16" i="31"/>
  <c r="B17" i="31"/>
  <c r="B19" i="31"/>
  <c r="B21" i="31"/>
  <c r="B23" i="31"/>
  <c r="B24" i="31"/>
  <c r="B25" i="31"/>
  <c r="B27" i="31"/>
  <c r="B28" i="31"/>
  <c r="B29" i="31"/>
  <c r="B31" i="31"/>
  <c r="B32" i="31"/>
  <c r="B33" i="31"/>
  <c r="B35" i="31"/>
  <c r="B37" i="31"/>
  <c r="B39" i="31"/>
  <c r="B41" i="31"/>
  <c r="B44" i="31"/>
  <c r="B45" i="31"/>
  <c r="B46" i="31"/>
  <c r="B47" i="31"/>
  <c r="B48" i="31"/>
  <c r="B5" i="31"/>
  <c r="D11" i="20"/>
  <c r="C11" i="20"/>
  <c r="B11" i="20"/>
  <c r="D10" i="20"/>
  <c r="C10" i="20"/>
  <c r="B10" i="20"/>
  <c r="D9" i="20"/>
  <c r="C9" i="20"/>
  <c r="B9" i="20"/>
  <c r="D6" i="20"/>
  <c r="C6" i="20"/>
  <c r="B6" i="20"/>
  <c r="B21" i="30"/>
  <c r="D15" i="23"/>
  <c r="C15" i="23"/>
  <c r="B15" i="23"/>
  <c r="D12" i="23"/>
  <c r="C12" i="23"/>
  <c r="B12" i="23"/>
  <c r="D10" i="23"/>
  <c r="C10" i="23"/>
  <c r="B10" i="23"/>
  <c r="C6" i="29" l="1"/>
  <c r="D6" i="29"/>
  <c r="E6" i="29"/>
  <c r="C7" i="29"/>
  <c r="D7" i="29"/>
  <c r="E7" i="29"/>
  <c r="C8" i="29"/>
  <c r="D8" i="29"/>
  <c r="E8" i="29"/>
  <c r="F8" i="29"/>
  <c r="B7" i="29"/>
  <c r="B8" i="29"/>
  <c r="B6" i="29"/>
  <c r="B8" i="30"/>
  <c r="B9" i="30"/>
  <c r="B10" i="30"/>
  <c r="B11" i="30"/>
  <c r="B12" i="30"/>
  <c r="B13" i="30"/>
  <c r="B14" i="30"/>
  <c r="B15" i="30"/>
  <c r="B16" i="30"/>
  <c r="B18" i="30"/>
  <c r="B19" i="30"/>
  <c r="B20" i="30"/>
  <c r="B7" i="30"/>
  <c r="C7" i="24"/>
  <c r="D7" i="24"/>
  <c r="E7" i="24"/>
  <c r="C8" i="24"/>
  <c r="D8" i="24"/>
  <c r="E8" i="24"/>
  <c r="C9" i="24"/>
  <c r="D9" i="24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7" i="24"/>
  <c r="C5" i="23"/>
  <c r="D5" i="23"/>
  <c r="C7" i="23"/>
  <c r="D7" i="23"/>
  <c r="C8" i="23"/>
  <c r="D8" i="23"/>
  <c r="C9" i="23"/>
  <c r="D9" i="23"/>
  <c r="C11" i="23"/>
  <c r="D11" i="23"/>
  <c r="C13" i="23"/>
  <c r="D13" i="23"/>
  <c r="C14" i="23"/>
  <c r="D14" i="23"/>
  <c r="C16" i="23"/>
  <c r="D16" i="23"/>
  <c r="C17" i="23"/>
  <c r="D17" i="23"/>
  <c r="C18" i="23"/>
  <c r="D18" i="23"/>
  <c r="C19" i="23"/>
  <c r="D19" i="23"/>
  <c r="B7" i="23"/>
  <c r="B8" i="23"/>
  <c r="B9" i="23"/>
  <c r="B11" i="23"/>
  <c r="B13" i="23"/>
  <c r="B14" i="23"/>
  <c r="B16" i="23"/>
  <c r="B17" i="23"/>
  <c r="B18" i="23"/>
  <c r="B19" i="23"/>
  <c r="B5" i="23"/>
  <c r="C6" i="19"/>
  <c r="C8" i="19"/>
  <c r="C9" i="19"/>
  <c r="C10" i="19"/>
  <c r="C11" i="19"/>
  <c r="C12" i="19"/>
  <c r="C13" i="19"/>
  <c r="C14" i="19"/>
  <c r="C17" i="19"/>
  <c r="C18" i="19"/>
  <c r="C19" i="19"/>
  <c r="C20" i="19"/>
  <c r="C21" i="19"/>
  <c r="C22" i="19"/>
  <c r="C23" i="19"/>
  <c r="C24" i="19"/>
  <c r="C25" i="19"/>
  <c r="C28" i="19"/>
  <c r="C29" i="19"/>
  <c r="B8" i="19"/>
  <c r="B9" i="19"/>
  <c r="B10" i="19"/>
  <c r="B11" i="19"/>
  <c r="B12" i="19"/>
  <c r="B13" i="19"/>
  <c r="B14" i="19"/>
  <c r="B17" i="19"/>
  <c r="B18" i="19"/>
  <c r="B19" i="19"/>
  <c r="B20" i="19"/>
  <c r="B21" i="19"/>
  <c r="B22" i="19"/>
  <c r="B23" i="19"/>
  <c r="B24" i="19"/>
  <c r="B25" i="19"/>
  <c r="B28" i="19"/>
  <c r="B29" i="19"/>
  <c r="B6" i="19"/>
  <c r="C5" i="21"/>
  <c r="C6" i="21"/>
  <c r="C7" i="21"/>
  <c r="C8" i="21"/>
  <c r="C11" i="21"/>
  <c r="C12" i="21"/>
  <c r="C13" i="21"/>
  <c r="C14" i="21"/>
  <c r="C15" i="21"/>
  <c r="C18" i="21"/>
  <c r="C19" i="21"/>
  <c r="C20" i="21"/>
  <c r="C23" i="21"/>
  <c r="C24" i="21"/>
  <c r="C25" i="21"/>
  <c r="C26" i="21"/>
  <c r="C27" i="21"/>
  <c r="C28" i="21"/>
  <c r="C29" i="21"/>
  <c r="C30" i="21"/>
  <c r="C32" i="21"/>
  <c r="C34" i="21"/>
  <c r="C35" i="21"/>
  <c r="C36" i="21"/>
  <c r="C37" i="21"/>
  <c r="C38" i="21"/>
  <c r="C39" i="21"/>
  <c r="C40" i="21"/>
  <c r="C41" i="21"/>
  <c r="B6" i="21"/>
  <c r="B7" i="21"/>
  <c r="B8" i="21"/>
  <c r="B11" i="21"/>
  <c r="B12" i="21"/>
  <c r="B13" i="21"/>
  <c r="B14" i="21"/>
  <c r="B15" i="21"/>
  <c r="B18" i="21"/>
  <c r="B19" i="21"/>
  <c r="B20" i="21"/>
  <c r="B23" i="21"/>
  <c r="B24" i="21"/>
  <c r="B25" i="21"/>
  <c r="B26" i="21"/>
  <c r="B27" i="21"/>
  <c r="B28" i="21"/>
  <c r="B29" i="21"/>
  <c r="B30" i="21"/>
  <c r="B32" i="21"/>
  <c r="B34" i="21"/>
  <c r="B35" i="21"/>
  <c r="B36" i="21"/>
  <c r="B37" i="21"/>
  <c r="B38" i="21"/>
  <c r="B39" i="21"/>
  <c r="B40" i="21"/>
  <c r="B41" i="21"/>
  <c r="B5" i="21"/>
  <c r="C6" i="13"/>
  <c r="C7" i="13"/>
  <c r="C8" i="13"/>
  <c r="C9" i="13"/>
  <c r="C10" i="13"/>
  <c r="C11" i="13"/>
  <c r="C14" i="13"/>
  <c r="C15" i="13"/>
  <c r="C16" i="13"/>
  <c r="C17" i="13"/>
  <c r="B7" i="13"/>
  <c r="B8" i="13"/>
  <c r="B9" i="13"/>
  <c r="B10" i="13"/>
  <c r="B11" i="13"/>
  <c r="B14" i="13"/>
  <c r="B15" i="13"/>
  <c r="B16" i="13"/>
  <c r="B17" i="13"/>
  <c r="B6" i="13"/>
  <c r="B7" i="12"/>
  <c r="B8" i="12"/>
  <c r="B11" i="12"/>
  <c r="B12" i="12"/>
  <c r="B15" i="12"/>
  <c r="B16" i="12"/>
  <c r="B17" i="12"/>
  <c r="B18" i="12"/>
  <c r="B19" i="12"/>
  <c r="B20" i="12"/>
  <c r="B21" i="12"/>
  <c r="B6" i="12"/>
  <c r="B10" i="9"/>
  <c r="B11" i="9"/>
  <c r="B12" i="9"/>
  <c r="B13" i="9"/>
  <c r="B14" i="9"/>
  <c r="B15" i="9"/>
  <c r="B18" i="9"/>
  <c r="B21" i="9"/>
  <c r="B22" i="9"/>
  <c r="B23" i="9"/>
  <c r="B24" i="9"/>
  <c r="B25" i="9"/>
  <c r="B26" i="9"/>
  <c r="B27" i="9"/>
  <c r="B28" i="9"/>
  <c r="B29" i="9"/>
  <c r="B7" i="9"/>
  <c r="B8" i="9"/>
  <c r="B9" i="9"/>
  <c r="B6" i="9"/>
  <c r="C25" i="8"/>
  <c r="C26" i="8"/>
  <c r="C27" i="8"/>
  <c r="C28" i="8"/>
  <c r="C29" i="8"/>
  <c r="C30" i="8"/>
  <c r="C31" i="8"/>
  <c r="C33" i="8"/>
  <c r="C34" i="8"/>
  <c r="B26" i="8"/>
  <c r="B27" i="8"/>
  <c r="B28" i="8"/>
  <c r="B32" i="8"/>
  <c r="B33" i="8"/>
  <c r="B34" i="8"/>
  <c r="B25" i="8"/>
  <c r="C6" i="8"/>
  <c r="C7" i="8"/>
  <c r="C8" i="8"/>
  <c r="C9" i="8"/>
  <c r="C10" i="8"/>
  <c r="C12" i="8"/>
  <c r="C13" i="8"/>
  <c r="C14" i="8"/>
  <c r="C15" i="8"/>
  <c r="C16" i="8"/>
  <c r="C17" i="8"/>
  <c r="C18" i="8"/>
  <c r="C20" i="8"/>
  <c r="C21" i="8"/>
  <c r="B7" i="8"/>
  <c r="B8" i="8"/>
  <c r="B9" i="8"/>
  <c r="B10" i="8"/>
  <c r="B12" i="8"/>
  <c r="B13" i="8"/>
  <c r="B15" i="8"/>
  <c r="B17" i="8"/>
  <c r="B18" i="8"/>
  <c r="B20" i="8"/>
  <c r="B21" i="8"/>
  <c r="B6" i="8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1" i="7"/>
  <c r="C22" i="7"/>
  <c r="C23" i="7"/>
  <c r="C24" i="7"/>
  <c r="C26" i="7"/>
  <c r="D26" i="7"/>
  <c r="B7" i="7"/>
  <c r="B8" i="7"/>
  <c r="B9" i="7"/>
  <c r="B10" i="7"/>
  <c r="B11" i="7"/>
  <c r="B12" i="7"/>
  <c r="B13" i="7"/>
  <c r="B14" i="7"/>
  <c r="B16" i="7"/>
  <c r="B18" i="7"/>
  <c r="B19" i="7"/>
  <c r="B20" i="7"/>
  <c r="B21" i="7"/>
  <c r="B22" i="7"/>
  <c r="B23" i="7"/>
  <c r="B24" i="7"/>
  <c r="B26" i="7"/>
  <c r="B6" i="7"/>
  <c r="B31" i="6"/>
  <c r="B32" i="6"/>
  <c r="B33" i="6"/>
  <c r="B34" i="6"/>
  <c r="B35" i="6"/>
  <c r="B36" i="6"/>
  <c r="C97" i="4" l="1"/>
  <c r="C96" i="4"/>
  <c r="C91" i="4"/>
  <c r="C92" i="4"/>
  <c r="C93" i="4"/>
  <c r="B92" i="4"/>
  <c r="B93" i="4"/>
  <c r="B91" i="4"/>
  <c r="B13" i="4"/>
  <c r="B14" i="4"/>
  <c r="B15" i="4"/>
  <c r="B16" i="4"/>
  <c r="B17" i="4"/>
  <c r="B18" i="4"/>
  <c r="B19" i="4"/>
  <c r="B22" i="4"/>
  <c r="B23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4" i="4"/>
  <c r="B65" i="4"/>
  <c r="B66" i="4"/>
  <c r="B67" i="4"/>
  <c r="B70" i="4"/>
  <c r="B71" i="4"/>
  <c r="B72" i="4"/>
  <c r="B73" i="4"/>
  <c r="B74" i="4"/>
  <c r="B75" i="4"/>
  <c r="B78" i="4"/>
  <c r="B79" i="4"/>
  <c r="B80" i="4"/>
  <c r="B83" i="4"/>
  <c r="B84" i="4"/>
  <c r="B85" i="4"/>
  <c r="B86" i="4"/>
  <c r="B87" i="4"/>
  <c r="B7" i="4"/>
  <c r="B8" i="4"/>
  <c r="B9" i="4"/>
  <c r="B10" i="4"/>
  <c r="B6" i="4"/>
  <c r="B7" i="11"/>
  <c r="B8" i="11"/>
  <c r="B9" i="11"/>
  <c r="B10" i="11"/>
  <c r="B13" i="11"/>
  <c r="B14" i="11"/>
  <c r="B15" i="11"/>
  <c r="B16" i="11"/>
  <c r="B6" i="11"/>
  <c r="B7" i="14"/>
  <c r="B6" i="14"/>
  <c r="B12" i="3"/>
  <c r="B13" i="3"/>
  <c r="B14" i="3"/>
  <c r="B15" i="3"/>
  <c r="B16" i="3"/>
  <c r="B17" i="3"/>
  <c r="B18" i="3"/>
  <c r="B20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6" i="3"/>
  <c r="B7" i="3"/>
  <c r="B8" i="3"/>
  <c r="B9" i="3"/>
  <c r="B10" i="3"/>
  <c r="B5" i="3"/>
  <c r="B33" i="2" l="1"/>
  <c r="B34" i="2"/>
  <c r="B35" i="2"/>
  <c r="B36" i="2"/>
  <c r="B37" i="2"/>
  <c r="B38" i="2"/>
  <c r="B39" i="2"/>
  <c r="B40" i="2"/>
  <c r="B41" i="2"/>
  <c r="B42" i="2"/>
  <c r="B43" i="2"/>
  <c r="B46" i="2"/>
  <c r="B47" i="2"/>
  <c r="B48" i="2"/>
  <c r="B49" i="2"/>
  <c r="B50" i="2"/>
  <c r="B51" i="2"/>
  <c r="B54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4" i="2"/>
  <c r="B25" i="2"/>
  <c r="B26" i="2"/>
  <c r="B27" i="2"/>
  <c r="B28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<sst xmlns="http://schemas.openxmlformats.org/spreadsheetml/2006/main" count="3258" uniqueCount="1380">
  <si>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</si>
  <si>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</si>
  <si>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</si>
  <si>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</si>
  <si>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</si>
  <si>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</si>
  <si>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</si>
  <si>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</si>
  <si>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</si>
  <si>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</si>
  <si>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</si>
  <si>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</si>
  <si>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</si>
  <si>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</si>
  <si>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</si>
  <si>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</si>
  <si>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</si>
  <si>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</si>
  <si>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</si>
  <si>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</si>
  <si>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</si>
  <si>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</si>
  <si>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</si>
  <si>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</si>
  <si>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</si>
  <si>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</si>
  <si>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</si>
  <si>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</si>
  <si>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</si>
  <si>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</si>
  <si>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</si>
  <si>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</si>
  <si>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</si>
  <si>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</si>
  <si>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</si>
  <si>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</si>
  <si>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</si>
  <si>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</si>
  <si>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</si>
  <si>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</si>
  <si>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</si>
  <si>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</si>
  <si>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</si>
  <si>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</si>
  <si>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</si>
  <si>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</si>
  <si>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</si>
  <si>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</si>
  <si>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</si>
  <si>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</si>
  <si>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</si>
  <si>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</si>
  <si>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</si>
  <si>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</si>
  <si>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</si>
  <si>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</si>
  <si>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</si>
  <si>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</si>
  <si>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</si>
  <si>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</si>
  <si>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</si>
  <si>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</si>
  <si>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</si>
  <si>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</si>
  <si>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</si>
  <si>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</si>
  <si>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</si>
  <si>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</si>
  <si>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</si>
  <si>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</si>
  <si>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</si>
  <si>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</si>
  <si>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</si>
  <si>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</si>
  <si>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</si>
  <si>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</si>
  <si>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</si>
  <si>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</si>
  <si>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</si>
  <si>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</si>
  <si>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</si>
  <si>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</si>
  <si>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</si>
  <si>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</si>
  <si>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</si>
  <si>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</si>
  <si>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</si>
  <si>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</si>
  <si>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</si>
  <si>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</si>
  <si>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</si>
  <si>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</si>
  <si>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</si>
  <si>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</si>
  <si>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</si>
  <si>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</si>
  <si>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</si>
  <si>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</si>
  <si>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</si>
  <si>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</si>
  <si>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</si>
  <si>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</si>
  <si>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</si>
  <si>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</si>
  <si>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</si>
  <si>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</si>
  <si>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</si>
  <si>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</si>
  <si>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</si>
  <si>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</si>
  <si>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</si>
  <si>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</si>
  <si>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</si>
  <si>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</si>
  <si>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</si>
  <si>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</si>
  <si>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</si>
  <si>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</si>
  <si>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</si>
  <si>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</si>
  <si>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</si>
  <si>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</si>
  <si>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</si>
  <si>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</si>
  <si>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</si>
  <si>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</si>
  <si>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</si>
  <si>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</si>
  <si>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</si>
  <si>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</si>
  <si>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</si>
  <si>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</si>
  <si>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</si>
  <si>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</si>
  <si>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</si>
  <si>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</si>
  <si>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</si>
  <si>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</si>
  <si>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</si>
  <si>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</si>
  <si>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</si>
  <si>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</si>
  <si>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</si>
  <si>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</si>
  <si>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</si>
  <si>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</si>
  <si>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</si>
  <si>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</si>
  <si>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</si>
  <si>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</si>
  <si>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</si>
  <si>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</si>
  <si>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</si>
  <si>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</si>
  <si>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</si>
  <si>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</si>
  <si>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</si>
  <si>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</si>
  <si>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</si>
  <si>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</si>
  <si>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</si>
  <si>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</si>
  <si>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</si>
  <si>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</si>
  <si>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</si>
  <si>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</si>
  <si>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</si>
  <si>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</si>
  <si>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</si>
  <si>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</si>
  <si>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</si>
  <si>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</si>
  <si>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</si>
  <si>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</si>
  <si>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</si>
  <si>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</si>
  <si>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</si>
  <si>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</si>
  <si>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</si>
  <si>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</si>
  <si>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</si>
  <si>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</si>
  <si>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</si>
  <si>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</si>
  <si>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</si>
  <si>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</si>
  <si>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</si>
  <si>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</si>
  <si>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</si>
  <si>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</si>
  <si>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</si>
  <si>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</si>
  <si>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</si>
  <si>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</si>
  <si>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</si>
  <si>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</si>
  <si>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</si>
  <si>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</si>
  <si>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</si>
  <si>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</si>
  <si>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</si>
  <si>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</si>
  <si>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</si>
  <si>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</si>
  <si>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</si>
  <si>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</si>
  <si>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</si>
  <si>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</si>
  <si>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</si>
  <si>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</si>
  <si>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</si>
  <si>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</si>
  <si>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</si>
  <si>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</si>
  <si>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</si>
  <si>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</si>
  <si>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</si>
  <si>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</si>
  <si>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</si>
  <si>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</si>
  <si>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</si>
  <si>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</si>
  <si>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</si>
  <si>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</si>
  <si>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</si>
  <si>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</si>
  <si>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</si>
  <si>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</si>
  <si>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</si>
  <si>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</si>
  <si>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</si>
  <si>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</si>
  <si>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</si>
  <si>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</si>
  <si>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</si>
  <si>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</si>
  <si>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</si>
  <si>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</si>
  <si>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</si>
  <si>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</si>
  <si>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</si>
  <si>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</si>
  <si>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</si>
  <si>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</si>
  <si>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</si>
  <si>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</si>
  <si>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</si>
  <si>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</si>
  <si>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</si>
  <si>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</si>
  <si>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</si>
  <si>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</si>
  <si>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</si>
  <si>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</si>
  <si>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</si>
  <si>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</si>
  <si>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</si>
  <si>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</si>
  <si>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</si>
  <si>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</si>
  <si>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</si>
  <si>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</si>
  <si>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</si>
  <si>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</si>
  <si>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</si>
  <si>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</si>
  <si>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</si>
  <si>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</si>
  <si>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</si>
  <si>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</si>
  <si>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</si>
  <si>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</si>
  <si>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</si>
  <si>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</si>
  <si>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</si>
  <si>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</si>
  <si>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</si>
  <si>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</si>
  <si>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</si>
  <si>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</si>
  <si>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</si>
  <si>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</si>
  <si>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</si>
  <si>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</si>
  <si>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</si>
  <si>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</si>
  <si>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</si>
  <si>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</si>
  <si>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</si>
  <si>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</si>
  <si>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</si>
  <si>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</si>
  <si>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</si>
  <si>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</si>
  <si>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</si>
  <si>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</si>
  <si>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</si>
  <si>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</si>
  <si>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</si>
  <si>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</si>
  <si>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</si>
  <si>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</si>
  <si>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</si>
  <si>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</si>
  <si>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</si>
  <si>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</si>
  <si>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</si>
  <si>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</si>
  <si>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</si>
  <si>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</si>
  <si>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</si>
  <si>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</si>
  <si>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</si>
  <si>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</si>
  <si>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</si>
  <si>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</si>
  <si>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</si>
  <si>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</si>
  <si>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</si>
  <si>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</si>
  <si>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</si>
  <si>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</si>
  <si>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</si>
  <si>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</si>
  <si>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</si>
  <si>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</si>
  <si>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</si>
  <si>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</si>
  <si>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</si>
  <si>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</si>
  <si>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</si>
  <si>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</si>
  <si>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</si>
  <si>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</si>
  <si>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</si>
  <si>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</si>
  <si>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</si>
  <si>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</si>
  <si>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</si>
  <si>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</si>
  <si>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</si>
  <si>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</si>
  <si>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</si>
  <si>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</si>
  <si>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</si>
  <si>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</si>
  <si>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</si>
  <si>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</si>
  <si>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</si>
  <si>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</si>
  <si>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</si>
  <si>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</si>
  <si>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</si>
  <si>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</si>
  <si>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</si>
  <si>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</si>
  <si>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</si>
  <si>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</si>
  <si>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</si>
  <si>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</si>
  <si>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</si>
  <si>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</si>
  <si>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</si>
  <si>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</si>
  <si>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</si>
  <si>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</si>
  <si>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</si>
  <si>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</si>
  <si>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</si>
  <si>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</si>
  <si>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</si>
  <si>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</si>
  <si>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</si>
  <si>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</si>
  <si>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</si>
  <si>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</si>
  <si>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</si>
  <si>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</si>
  <si>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</si>
  <si>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</si>
  <si>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</si>
  <si>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</si>
  <si>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</si>
  <si>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</si>
  <si>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</si>
  <si>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</si>
  <si>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</si>
  <si>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</si>
  <si>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</si>
  <si>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</si>
  <si>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</si>
  <si>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</si>
  <si>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</si>
  <si>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</si>
  <si>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</si>
  <si>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</si>
  <si>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</si>
  <si>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</si>
  <si>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</si>
  <si>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</si>
  <si>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</si>
  <si>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</si>
  <si>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</si>
  <si>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</si>
  <si>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</si>
  <si>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</si>
  <si>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</si>
  <si>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</si>
  <si>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</si>
  <si>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</si>
  <si>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</si>
  <si>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</si>
  <si>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</si>
  <si>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</si>
  <si>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</si>
  <si>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</si>
  <si>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</si>
  <si>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</si>
  <si>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</si>
  <si>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</si>
  <si>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</si>
  <si>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</si>
  <si>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</si>
  <si>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</si>
  <si>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</si>
  <si>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</si>
  <si>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</si>
  <si>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</si>
  <si>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</si>
  <si>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</si>
  <si>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</si>
  <si>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</si>
  <si>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</si>
  <si>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</si>
  <si>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</si>
  <si>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</si>
  <si>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</si>
  <si>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</si>
  <si>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</si>
  <si>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</si>
  <si>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</si>
  <si>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</si>
  <si>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</si>
  <si>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</si>
  <si>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</si>
  <si>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</si>
  <si>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</si>
  <si>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</si>
  <si>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</si>
  <si>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</si>
  <si>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</si>
  <si>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</si>
  <si>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</si>
  <si>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</si>
  <si>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</si>
  <si>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</si>
  <si>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</si>
  <si>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</si>
  <si>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</si>
  <si>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</si>
  <si>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</si>
  <si>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</si>
  <si>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</si>
  <si>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</si>
  <si>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</si>
  <si>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</si>
  <si>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</si>
  <si>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</si>
  <si>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</si>
  <si>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</si>
  <si>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</si>
  <si>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</si>
  <si>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</si>
  <si>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</si>
  <si>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</si>
  <si>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</si>
  <si>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</si>
  <si>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Ugn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</si>
  <si>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</si>
  <si>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</si>
  <si>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</si>
  <si>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</si>
  <si>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</si>
  <si>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</si>
  <si>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</si>
  <si>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</si>
  <si>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</si>
  <si>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</si>
  <si>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</si>
  <si>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</si>
  <si>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</si>
  <si>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</si>
  <si>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</si>
  <si>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</si>
  <si>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</si>
  <si>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</si>
  <si>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</si>
  <si>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</si>
  <si>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</si>
  <si>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</si>
  <si>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</si>
  <si>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</si>
  <si>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</si>
  <si>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</si>
  <si>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</si>
  <si>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</si>
  <si>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</si>
  <si>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</si>
  <si>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</si>
  <si>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</si>
  <si>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</si>
  <si>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</si>
  <si>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</si>
  <si>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</si>
  <si>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</si>
  <si>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</si>
  <si>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</si>
  <si>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</si>
  <si>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</si>
  <si>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</si>
  <si>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</si>
  <si>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</si>
  <si>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</si>
  <si>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</si>
  <si>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</si>
  <si>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</si>
  <si>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</si>
  <si>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</si>
  <si>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</si>
  <si>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</si>
  <si>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</si>
  <si>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</si>
  <si>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</si>
  <si>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</si>
  <si>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</si>
  <si>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</si>
  <si>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</si>
  <si>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</si>
  <si>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</si>
  <si>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</si>
  <si>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</si>
  <si>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</si>
  <si>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</si>
  <si>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</si>
  <si>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</si>
  <si>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</si>
  <si>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</si>
  <si>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</si>
  <si>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</si>
  <si>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</si>
  <si>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</si>
  <si>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</si>
  <si>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</si>
  <si>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</si>
  <si>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</si>
  <si>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</si>
  <si>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</si>
  <si>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</si>
  <si>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</si>
  <si>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</si>
  <si>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</si>
  <si>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</si>
  <si>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</si>
  <si>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</si>
  <si>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</si>
  <si>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</si>
  <si>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</si>
  <si>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</si>
  <si>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</si>
  <si>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</si>
  <si>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</si>
  <si>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</si>
  <si>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</si>
  <si>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</si>
  <si>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</si>
  <si>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</si>
  <si>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</si>
  <si>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</si>
  <si>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</si>
  <si>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</si>
  <si>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</si>
  <si>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</si>
  <si>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</si>
  <si>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</si>
  <si>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</si>
  <si>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</si>
  <si>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</si>
  <si>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</si>
  <si>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</si>
  <si>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</si>
  <si>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</si>
  <si>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</si>
  <si>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</si>
  <si>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</si>
  <si>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</si>
  <si>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</si>
  <si>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</si>
  <si>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</si>
  <si>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</si>
  <si>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</si>
  <si>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</si>
  <si>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</si>
  <si>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</si>
  <si>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</si>
  <si>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</si>
  <si>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</si>
  <si>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</si>
  <si>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</si>
  <si>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</si>
  <si>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</si>
  <si>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</si>
  <si>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</si>
  <si>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</si>
  <si>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</si>
  <si>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</si>
  <si>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</si>
  <si>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</si>
  <si>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</si>
  <si>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</si>
  <si>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</si>
  <si>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</si>
  <si>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</si>
  <si>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</si>
  <si>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</si>
  <si>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</si>
  <si>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</si>
  <si>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</si>
  <si>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</si>
  <si>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</si>
  <si>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</si>
  <si>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</si>
  <si>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</si>
  <si>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</si>
  <si>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</si>
  <si>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</si>
  <si>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</si>
  <si>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</si>
  <si>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</si>
  <si>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</si>
  <si>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</si>
  <si>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</si>
  <si>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</si>
  <si>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</si>
  <si>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</si>
  <si>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</si>
  <si>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</si>
  <si>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</si>
  <si>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</si>
  <si>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</si>
  <si>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</si>
  <si>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</si>
  <si>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</si>
  <si>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</si>
  <si>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</si>
  <si>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</si>
  <si>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</si>
  <si>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</si>
  <si>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</si>
  <si>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</si>
  <si>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</si>
  <si>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</si>
  <si>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</si>
  <si>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</si>
  <si>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</si>
  <si>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</si>
  <si>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</si>
  <si>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</si>
  <si>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</si>
  <si>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</si>
  <si>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</si>
  <si>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</si>
  <si>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</si>
  <si>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</si>
  <si>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</si>
  <si>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</si>
  <si>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</si>
  <si>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</si>
  <si>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</si>
  <si>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</si>
  <si>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</si>
  <si>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</si>
  <si>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</si>
  <si>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</si>
  <si>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Udlån + 
garantidebitorer 
+ nedskrivninger/
hensættelser 
ultimo perioden
Antal konti</t>
  </si>
  <si>
    <t>Udlån +
garantidebitorer
+ nedskrivninger/
hensættelser
1.000 kr.</t>
  </si>
  <si>
    <t>Nedskrivninger/
hensættelser
1.000 kr.</t>
  </si>
  <si>
    <t>Endelig tabt 
(afskrevet)
i perioden
1.000 kr.</t>
  </si>
  <si>
    <t>Til og med 100.000 kr.</t>
  </si>
  <si>
    <t>Fra 100.001 kr. til og med 250.000 kr.</t>
  </si>
  <si>
    <t>Fra 250.001 kr. til og med 500.000 kr.</t>
  </si>
  <si>
    <t>Fra 500.0001 kr. til og med 1.000.000 kr.</t>
  </si>
  <si>
    <t>Fra 1.000.001 kr. til og med 2.000.000 kr.</t>
  </si>
  <si>
    <t>Fra 2.000.001 kr. til og med 5.000.000 kr.</t>
  </si>
  <si>
    <t>Fra 5.000.001 kr. til og med 10.000.000 kr.</t>
  </si>
  <si>
    <t>Fra 10.000.001 kr. til og med 20.000.000 kr.</t>
  </si>
  <si>
    <t>Fra 20.000.001 kr. til og med 50.000.000 kr.</t>
  </si>
  <si>
    <t>Fra 50.000.001 kr. til og med 100.000.000 kr.</t>
  </si>
  <si>
    <t>Fra 100.000.001 kr. til og med 200.000.000 kr.</t>
  </si>
  <si>
    <t>Fra 200.000.001 kr. til og med 500.000.000 kr.</t>
  </si>
  <si>
    <t>Fra 500.000.001 kr. til og med 1.000.000.000 kr.</t>
  </si>
  <si>
    <t>Over 1 mia. kr.</t>
  </si>
  <si>
    <t>U10</t>
  </si>
  <si>
    <t>U100</t>
  </si>
  <si>
    <t>U500</t>
  </si>
  <si>
    <t>U1000</t>
  </si>
  <si>
    <t>U2000</t>
  </si>
  <si>
    <t>U5000</t>
  </si>
  <si>
    <t>U10000</t>
  </si>
  <si>
    <t>U20000</t>
  </si>
  <si>
    <t>U50000</t>
  </si>
  <si>
    <t>U25</t>
  </si>
  <si>
    <t>U50</t>
  </si>
  <si>
    <t>U200</t>
  </si>
  <si>
    <t>U100000</t>
  </si>
  <si>
    <t>O1mia</t>
  </si>
  <si>
    <t>UgnP</t>
  </si>
  <si>
    <t>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</si>
  <si>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</si>
  <si>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</si>
  <si>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</si>
  <si>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</si>
  <si>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</si>
  <si>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</si>
  <si>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</si>
  <si>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</si>
  <si>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</si>
  <si>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</si>
  <si>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</si>
  <si>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</si>
  <si>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</si>
  <si>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</si>
  <si>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</si>
  <si>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</si>
  <si>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</si>
  <si>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</si>
  <si>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</si>
  <si>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</si>
  <si>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</si>
  <si>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</si>
  <si>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</si>
  <si>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</si>
  <si>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</si>
  <si>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</si>
  <si>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</si>
  <si>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</si>
  <si>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</si>
  <si>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</si>
  <si>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</si>
  <si>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</si>
  <si>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</si>
  <si>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</si>
  <si>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</si>
  <si>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</si>
  <si>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</si>
  <si>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</si>
  <si>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</si>
  <si>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</si>
  <si>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</si>
  <si>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</si>
  <si>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</si>
  <si>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</si>
  <si>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</si>
  <si>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</si>
  <si>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</si>
  <si>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</si>
  <si>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</si>
  <si>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</si>
  <si>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</si>
  <si>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</si>
  <si>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</si>
  <si>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</si>
  <si>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</si>
  <si>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</si>
  <si>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</si>
  <si>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</si>
  <si>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</si>
  <si>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</si>
  <si>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</si>
  <si>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</si>
  <si>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</si>
  <si>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</si>
  <si>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</si>
  <si>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</si>
  <si>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</si>
  <si>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</si>
  <si>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</si>
  <si>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</si>
  <si>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</si>
  <si>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</si>
  <si>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</si>
  <si>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</si>
  <si>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</si>
  <si>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</si>
  <si>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</si>
  <si>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</si>
  <si>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</si>
  <si>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</si>
  <si>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</si>
  <si>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</si>
  <si>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</si>
  <si>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</si>
  <si>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</si>
  <si>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</si>
  <si>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</si>
  <si>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</si>
  <si>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</si>
  <si>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</si>
  <si>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</si>
  <si>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</si>
  <si>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</si>
  <si>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</si>
  <si>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</si>
  <si>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</si>
  <si>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</si>
  <si>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</si>
  <si>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</si>
  <si>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</si>
  <si>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</si>
  <si>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</si>
  <si>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</si>
  <si>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</si>
  <si>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</si>
  <si>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</si>
  <si>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</si>
  <si>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</si>
  <si>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</si>
  <si>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</si>
  <si>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</si>
  <si>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</si>
  <si>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</si>
  <si>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</si>
  <si>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</si>
  <si>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</si>
  <si>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</si>
  <si>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</si>
  <si>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</si>
  <si>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</si>
  <si>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</si>
  <si>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</si>
  <si>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</si>
  <si>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</si>
  <si>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</si>
  <si>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</si>
  <si>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</si>
  <si>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</si>
  <si>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</si>
  <si>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</si>
  <si>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</si>
  <si>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</si>
  <si>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</si>
  <si>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</si>
  <si>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</si>
  <si>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</si>
  <si>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</si>
  <si>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</si>
  <si>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</si>
  <si>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</si>
  <si>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</si>
  <si>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</si>
  <si>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</si>
  <si>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</si>
  <si>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</si>
  <si>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</si>
  <si>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</si>
  <si>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</si>
  <si>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</si>
  <si>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</si>
  <si>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</si>
  <si>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</si>
  <si>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</si>
  <si>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</si>
  <si>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</si>
  <si>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</si>
  <si>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</si>
  <si>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</si>
  <si>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</si>
  <si>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</si>
  <si>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</si>
  <si>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</si>
  <si>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</si>
  <si>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</si>
  <si>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</si>
  <si>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</si>
  <si>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</si>
  <si>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</si>
  <si>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</si>
  <si>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</si>
  <si>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</si>
  <si>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</si>
  <si>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</si>
  <si>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</si>
  <si>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</si>
  <si>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</si>
  <si>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</si>
  <si>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</si>
  <si>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</si>
  <si>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</si>
  <si>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</si>
  <si>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</si>
  <si>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</si>
  <si>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</si>
  <si>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</si>
  <si>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</si>
  <si>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</si>
  <si>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</si>
  <si>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</si>
  <si>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</si>
  <si>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</si>
  <si>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</si>
  <si>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</si>
  <si>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</si>
  <si>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</si>
  <si>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</si>
  <si>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</si>
  <si>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</si>
  <si>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</si>
  <si>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</si>
  <si>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</si>
  <si>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</si>
  <si>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</si>
  <si>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</si>
  <si>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</si>
  <si>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</si>
  <si>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</si>
  <si>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</si>
  <si>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</si>
  <si>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</si>
  <si>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</si>
  <si>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</si>
  <si>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</si>
  <si>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</si>
  <si>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</si>
  <si>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</si>
  <si>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</si>
  <si>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</si>
  <si>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</si>
  <si>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</si>
  <si>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</si>
  <si>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</si>
  <si>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</si>
  <si>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</si>
  <si>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</si>
  <si>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</si>
  <si>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</si>
  <si>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</si>
  <si>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</si>
  <si>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</si>
  <si>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</si>
  <si>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</si>
  <si>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</si>
  <si>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</si>
  <si>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</si>
  <si>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</si>
  <si>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</si>
  <si>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</si>
  <si>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</si>
  <si>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</si>
  <si>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</si>
  <si>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</si>
  <si>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</si>
  <si>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</si>
  <si>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</si>
  <si>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</si>
  <si>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</si>
  <si>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</si>
  <si>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</si>
  <si>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</si>
  <si>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</si>
  <si>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</si>
  <si>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</si>
  <si>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</si>
  <si>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</si>
  <si>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</si>
  <si>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</si>
  <si>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Tabel 1.3 Kapitalbevægelser for pengeinstitutter grp. 1-3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</si>
  <si>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</si>
  <si>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</si>
  <si>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</si>
  <si>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</si>
  <si>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</si>
  <si>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</si>
  <si>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</si>
  <si>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</si>
  <si>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</si>
  <si>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</si>
  <si>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</si>
  <si>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</si>
  <si>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</si>
  <si>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</si>
  <si>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grp</t>
  </si>
  <si>
    <t>_FREQ_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</si>
  <si>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</si>
  <si>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</si>
  <si>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</si>
  <si>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</si>
  <si>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</si>
  <si>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</si>
  <si>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</si>
  <si>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</si>
  <si>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</si>
  <si>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</si>
  <si>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</si>
  <si>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</si>
  <si>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</si>
  <si>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</si>
  <si>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</si>
  <si>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</si>
  <si>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</si>
  <si>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Res_RP_RY</t>
  </si>
  <si>
    <t>Bal_BO_PTot</t>
  </si>
  <si>
    <t>Bal_BO_PEekTot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</si>
  <si>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</si>
  <si>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</si>
  <si>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</si>
  <si>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</si>
  <si>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</si>
  <si>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</si>
  <si>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</si>
  <si>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</si>
  <si>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</si>
  <si>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</si>
  <si>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</si>
  <si>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</si>
  <si>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</si>
  <si>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</si>
  <si>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</si>
  <si>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</si>
  <si>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</si>
  <si>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</si>
  <si>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</si>
  <si>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</si>
  <si>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</si>
  <si>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</si>
  <si>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</si>
  <si>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</si>
  <si>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</si>
  <si>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</si>
  <si>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</si>
  <si>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</si>
  <si>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</si>
  <si>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</si>
  <si>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</si>
  <si>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</si>
  <si>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</si>
  <si>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</si>
  <si>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</si>
  <si>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</si>
  <si>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</si>
  <si>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</si>
  <si>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</si>
  <si>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</si>
  <si>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</si>
  <si>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</si>
  <si>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</si>
  <si>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</si>
  <si>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</si>
  <si>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</si>
  <si>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</si>
  <si>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</si>
  <si>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</si>
  <si>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</si>
  <si>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</si>
  <si>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Bal_BO_Akac</t>
  </si>
  <si>
    <t>Bal_BO_Atkc</t>
  </si>
  <si>
    <t>Bal_BO_Agb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</si>
  <si>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</si>
  <si>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</si>
  <si>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</si>
  <si>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</si>
  <si>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</si>
  <si>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</si>
  <si>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</si>
  <si>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NoEf_Evf_EvTot</t>
  </si>
  <si>
    <t>NoEf_Evf_EvX</t>
  </si>
  <si>
    <t>NoEf_Evf_XFAust</t>
  </si>
  <si>
    <t>NoEf_Evf_EvTK</t>
  </si>
  <si>
    <t>NoEf_Evf_XFAX</t>
  </si>
  <si>
    <t>NoEf_Evf_XFATot</t>
  </si>
  <si>
    <t>regnper</t>
  </si>
  <si>
    <t>Virksomhedstype</t>
  </si>
  <si>
    <t>Pengeinstitutter</t>
  </si>
  <si>
    <t>Alm. Brand Bank A/S</t>
  </si>
  <si>
    <t>Basisbank A/S</t>
  </si>
  <si>
    <t>Broager Sparekasse</t>
  </si>
  <si>
    <t>Coop Bank A/S</t>
  </si>
  <si>
    <t>Danske Andelskassers Bank A/S</t>
  </si>
  <si>
    <t>Danske Bank A/S</t>
  </si>
  <si>
    <t>Den Jyske Sparekasse</t>
  </si>
  <si>
    <t>Djurslands Bank A/S</t>
  </si>
  <si>
    <t>Dragsholm Sparekasse</t>
  </si>
  <si>
    <t>Ekspres Bank A/S</t>
  </si>
  <si>
    <t>Folkesparekassen</t>
  </si>
  <si>
    <t>Frørup Andelskasse</t>
  </si>
  <si>
    <t>Frøs Sparekasse</t>
  </si>
  <si>
    <t>Frøslev-Mollerup Sparekasse</t>
  </si>
  <si>
    <t>Fynske Bank A/S</t>
  </si>
  <si>
    <t>Grønlandsbanken, Aktieselskab</t>
  </si>
  <si>
    <t>Hvidbjerg Bank. Aktieselskab</t>
  </si>
  <si>
    <t>Jutlander Bank A/S</t>
  </si>
  <si>
    <t>Jyske Bank A/S</t>
  </si>
  <si>
    <t>Kreditbanken A/S</t>
  </si>
  <si>
    <t>Langå Sparekasse</t>
  </si>
  <si>
    <t>Lån &amp; Spar Bank A/S</t>
  </si>
  <si>
    <t>Lægernes Bank A/S</t>
  </si>
  <si>
    <t>Merkur Andelskasse</t>
  </si>
  <si>
    <t>Middelfart Sparekasse</t>
  </si>
  <si>
    <t>Møns Bank A/S</t>
  </si>
  <si>
    <t>Nordfyns Bank, Aktieselskabet</t>
  </si>
  <si>
    <t>Nykredit Bank A/S</t>
  </si>
  <si>
    <t>PenSam Bank A/S</t>
  </si>
  <si>
    <t>Rise Flemløse Sparekasse</t>
  </si>
  <si>
    <t>Rønde Sparekasse</t>
  </si>
  <si>
    <t>Salling Bank A/S</t>
  </si>
  <si>
    <t>Saxo Bank A/S</t>
  </si>
  <si>
    <t>Skjern Bank A/S</t>
  </si>
  <si>
    <t>Spar Nord Bank A/S</t>
  </si>
  <si>
    <t>Sparekassen Balling</t>
  </si>
  <si>
    <t>Sparekassen Bredebro</t>
  </si>
  <si>
    <t>Sparekassen Djursland</t>
  </si>
  <si>
    <t>Sparekassen Kronjylland</t>
  </si>
  <si>
    <t>Sparekassen Sjælland-Fyn A/S</t>
  </si>
  <si>
    <t>Sparekassen Thy</t>
  </si>
  <si>
    <t>Sparekassen Vendsyssel</t>
  </si>
  <si>
    <t>Sparekassen for Nr. Nebel og Omegn</t>
  </si>
  <si>
    <t>Sydbank A/S</t>
  </si>
  <si>
    <t>Totalbanken A/S</t>
  </si>
  <si>
    <t>Vestjysk Bank A/S</t>
  </si>
  <si>
    <t>Andelskassen Fælleskassen</t>
  </si>
  <si>
    <t>Borbjerg Sparekasse</t>
  </si>
  <si>
    <t>Fanø Sparekasse</t>
  </si>
  <si>
    <t>Faster Andelskasse</t>
  </si>
  <si>
    <t>Klim Sparekasse</t>
  </si>
  <si>
    <t>Leasing Fyn Bank A/S</t>
  </si>
  <si>
    <t>Maj Bank A/S</t>
  </si>
  <si>
    <t>PFA Bank A/S</t>
  </si>
  <si>
    <t>Sparekassen Den lille Bikube</t>
  </si>
  <si>
    <t>Stadil Sparekasse</t>
  </si>
  <si>
    <t>Sønderhå-Hørsted Sparekasse</t>
  </si>
  <si>
    <t>Nordoya Sparikassi</t>
  </si>
  <si>
    <t>P/F  Betri Banki</t>
  </si>
  <si>
    <t>P/F BankNordik</t>
  </si>
  <si>
    <t>Suduroyar Sparikassi P/F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</si>
  <si>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</si>
  <si>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</si>
  <si>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</si>
  <si>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</si>
  <si>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</si>
  <si>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</si>
  <si>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</si>
  <si>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</si>
  <si>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</si>
  <si>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</si>
  <si>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</si>
  <si>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</si>
  <si>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</si>
  <si>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</si>
  <si>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</si>
  <si>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</si>
  <si>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</si>
  <si>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</si>
  <si>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</si>
  <si>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</si>
  <si>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</si>
  <si>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</si>
  <si>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</si>
  <si>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</si>
  <si>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</si>
  <si>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</si>
  <si>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</si>
  <si>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</si>
  <si>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</si>
  <si>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</si>
  <si>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</si>
  <si>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</si>
  <si>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</si>
  <si>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</si>
  <si>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</si>
  <si>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</si>
  <si>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</si>
  <si>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</si>
  <si>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</si>
  <si>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</si>
  <si>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</si>
  <si>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</si>
  <si>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</si>
  <si>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</si>
  <si>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</si>
  <si>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</si>
  <si>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</si>
  <si>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</si>
  <si>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</si>
  <si>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</si>
  <si>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</si>
  <si>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</si>
  <si>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</si>
  <si>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</si>
  <si>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</si>
  <si>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</si>
  <si>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</si>
  <si>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Udlån, garantidebitorer og nedskrivninger/hensættelser fordelt efter størrelse af udlån mv.</t>
  </si>
  <si>
    <t>Tilgodehavender med nedsat rente</t>
  </si>
  <si>
    <t>Udlån fordelt efter kategorier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</si>
  <si>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</si>
  <si>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</si>
  <si>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2.14 Udlån, garantidebitorer, nedskrivninger/hensættelser fordelt efter størrelse af udlån mv., grp. 1-3</t>
  </si>
  <si>
    <t>Tabel 2.15 Supplerende oplysninger vedrørende grunde og bygninger samt leasing, grp. 1-3</t>
  </si>
  <si>
    <t>Tabel 2.16 Supplerende oplysninger vedrørende tilgodehavender med nedsat rente, grp 1-3</t>
  </si>
  <si>
    <t>Tabel 2.17 Tilgodehavender med nedsat rente, grp. 1-3</t>
  </si>
  <si>
    <t>Tabel 2.18 Særlige indlånsformer, grp. 1-3</t>
  </si>
  <si>
    <t>Tabel 2.19 Struktur og beskæftigelse,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</si>
  <si>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</si>
  <si>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</si>
  <si>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</si>
  <si>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</si>
  <si>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</si>
  <si>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</si>
  <si>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</si>
  <si>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</si>
  <si>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</si>
  <si>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</si>
  <si>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</si>
  <si>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</si>
  <si>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</si>
  <si>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</si>
  <si>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</si>
  <si>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</si>
  <si>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</si>
  <si>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</si>
  <si>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</si>
  <si>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Gruppe 1 - Arb. kapital over 75 mia. kr.</t>
  </si>
  <si>
    <t>Gruppe 2 - Arb. kapital over 12 mia. kr.</t>
  </si>
  <si>
    <t>Institutter i alt: 12</t>
  </si>
  <si>
    <t>Gruppe 6 - Færøske Pengeinstitutter</t>
  </si>
  <si>
    <t>Institutter i alt: 4</t>
  </si>
  <si>
    <t>Bilag 6.1 register over andelskasser, banker og sparekasser</t>
  </si>
  <si>
    <t>Reg.nr.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</si>
  <si>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</si>
  <si>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</si>
  <si>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</si>
  <si>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</si>
  <si>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</si>
  <si>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</si>
  <si>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</si>
  <si>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</si>
  <si>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</si>
  <si>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</si>
  <si>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</si>
  <si>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</si>
  <si>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</si>
  <si>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</si>
  <si>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</si>
  <si>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</si>
  <si>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</si>
  <si>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</si>
  <si>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Ø</t>
  </si>
  <si>
    <t>Aktieselskabet Arbejdernes Landsbank</t>
  </si>
  <si>
    <t>Ringkjøbing Landbobank. Aktieselskab</t>
  </si>
  <si>
    <t>Østervrå Andelskasse</t>
  </si>
  <si>
    <t>Lollands Bank A/S</t>
  </si>
  <si>
    <t>Gruppe 3 - Arb. kapital over 750 mio. kr.</t>
  </si>
  <si>
    <t>Gruppe 4 - Arb. kapital under 750 mio. kr.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</si>
  <si>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</si>
  <si>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</si>
  <si>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</si>
  <si>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</si>
  <si>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</si>
  <si>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</si>
  <si>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</si>
  <si>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</si>
  <si>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</si>
  <si>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</si>
  <si>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</si>
  <si>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</si>
  <si>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Størrelse af udlån mv.</t>
  </si>
  <si>
    <t>Tabel 4.5 Balanceoplysninger for pengeinstitutter grp. 6</t>
  </si>
  <si>
    <t>Tabel 2.20 Kreditbonitet fordelt på sektor og brancher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</si>
  <si>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</si>
  <si>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</si>
  <si>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</si>
  <si>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</si>
  <si>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</si>
  <si>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</si>
  <si>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</si>
  <si>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</si>
  <si>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</si>
  <si>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</si>
  <si>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</si>
  <si>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</si>
  <si>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</si>
  <si>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>Gruppe 1</t>
  </si>
  <si>
    <t>KbSb_Off_OIV</t>
  </si>
  <si>
    <t>KbSb_Off_VSv</t>
  </si>
  <si>
    <t>KbSb_Off_FbSv</t>
  </si>
  <si>
    <t>KbSb_Off_NoB</t>
  </si>
  <si>
    <t>KbSb_Land_OIV</t>
  </si>
  <si>
    <t>KbSb_Land_VSv</t>
  </si>
  <si>
    <t>KbSb_Land_FbSv</t>
  </si>
  <si>
    <t>KbSb_Land_NoB</t>
  </si>
  <si>
    <t>KbSb_Indu_OIV</t>
  </si>
  <si>
    <t>KbSb_Indu_VSv</t>
  </si>
  <si>
    <t>KbSb_Indu_FbSv</t>
  </si>
  <si>
    <t>KbSb_Indu_NoB</t>
  </si>
  <si>
    <t>KbSb_Nrg_OIV</t>
  </si>
  <si>
    <t>KbSb_Nrg_VSv</t>
  </si>
  <si>
    <t>KbSb_Nrg_FbSv</t>
  </si>
  <si>
    <t>KbSb_Nrg_NoB</t>
  </si>
  <si>
    <t>KbSb_BA_OIV</t>
  </si>
  <si>
    <t>KbSb_BA_VSv</t>
  </si>
  <si>
    <t>KbSb_BA_FbSv</t>
  </si>
  <si>
    <t>KbSb_BA_NoB</t>
  </si>
  <si>
    <t>KbSb_Hnd_OIV</t>
  </si>
  <si>
    <t>KbSb_Hnd_VSv</t>
  </si>
  <si>
    <t>KbSb_Hnd_FbSv</t>
  </si>
  <si>
    <t>KbSb_Hnd_NoB</t>
  </si>
  <si>
    <t>KbSb_Trans_OIV</t>
  </si>
  <si>
    <t>KbSb_Trans_VSv</t>
  </si>
  <si>
    <t>KbSb_Trans_FbSv</t>
  </si>
  <si>
    <t>KbSb_Trans_NoB</t>
  </si>
  <si>
    <t>KbSb_Info_OIV</t>
  </si>
  <si>
    <t>KbSb_Info_VSv</t>
  </si>
  <si>
    <t>KbSb_Info_FbSv</t>
  </si>
  <si>
    <t>KbSb_Info_NoB</t>
  </si>
  <si>
    <t>KbSb_Fin_OIV</t>
  </si>
  <si>
    <t>KbSb_Fin_VSv</t>
  </si>
  <si>
    <t>KbSb_Fin_FbSv</t>
  </si>
  <si>
    <t>KbSb_Fin_NoB</t>
  </si>
  <si>
    <t>KbSb_Ejd_OIV</t>
  </si>
  <si>
    <t>KbSb_Ejd_VSv</t>
  </si>
  <si>
    <t>KbSb_Ejd_FbSv</t>
  </si>
  <si>
    <t>KbSb_Ejd_NoB</t>
  </si>
  <si>
    <t>KbSb_Ovr_OIV</t>
  </si>
  <si>
    <t>KbSb_Ovr_VSv</t>
  </si>
  <si>
    <t>KbSb_Ovr_FbSv</t>
  </si>
  <si>
    <t>KbSb_Ovr_NoB</t>
  </si>
  <si>
    <t>KbSb_ErhTot_OIV</t>
  </si>
  <si>
    <t>KbSb_ErhTot_VSv</t>
  </si>
  <si>
    <t>KbSb_ErhTot_FbSv</t>
  </si>
  <si>
    <t>KbSb_ErhTot_NoB</t>
  </si>
  <si>
    <t>KbSb_ErhK_OIV</t>
  </si>
  <si>
    <t>KbSb_ErhK_VSv</t>
  </si>
  <si>
    <t>KbSb_ErhK_FbSv</t>
  </si>
  <si>
    <t>KbSb_ErhK_NoB</t>
  </si>
  <si>
    <t>KbSb_Prv_OIV</t>
  </si>
  <si>
    <t>KbSb_Prv_VSv</t>
  </si>
  <si>
    <t>KbSb_Prv_FbSv</t>
  </si>
  <si>
    <t>KbSb_Prv_NoB</t>
  </si>
  <si>
    <t>KbSb_PrvK_OIV</t>
  </si>
  <si>
    <t>KbSb_PrvK_VSv</t>
  </si>
  <si>
    <t>KbSb_PrvK_FbSv</t>
  </si>
  <si>
    <t>KbSb_PrvK_NoB</t>
  </si>
  <si>
    <t>KbSb_Tot_OIV</t>
  </si>
  <si>
    <t>KbSb_Tot_VSv</t>
  </si>
  <si>
    <t>KbSb_Tot_FbSv</t>
  </si>
  <si>
    <t>KbSb_Tot_NoB</t>
  </si>
  <si>
    <t>Gruppe 1-3</t>
  </si>
  <si>
    <t>Gruppe 2</t>
  </si>
  <si>
    <t>Gruppe 3</t>
  </si>
  <si>
    <t xml:space="preserve"> </t>
  </si>
  <si>
    <t>Kreditbonitet</t>
  </si>
  <si>
    <t>Tabel 2.20</t>
  </si>
  <si>
    <t>Res_TiPR_RY</t>
  </si>
  <si>
    <t>Res_TiX_RY</t>
  </si>
  <si>
    <t>Res_TiTot_RY</t>
  </si>
  <si>
    <t>Den Jyske Sparekasse A/S</t>
  </si>
  <si>
    <t>Bal_BO_AdeL</t>
  </si>
  <si>
    <t>Reportername</t>
  </si>
  <si>
    <t>HVIDBJERG BANK A/S</t>
  </si>
  <si>
    <t>Facit Bank A/S</t>
  </si>
  <si>
    <t>Lunar Bank A/S</t>
  </si>
  <si>
    <t>Institutter i alt: 5</t>
  </si>
  <si>
    <t>Institutter i alt: 32</t>
  </si>
  <si>
    <t xml:space="preserve">Lunar Bank </t>
  </si>
  <si>
    <t xml:space="preserve">Facit Bank </t>
  </si>
  <si>
    <t>institutter i alt: 14</t>
  </si>
  <si>
    <t>Bilag 6.1 Størrelsesgruppering pr. ultimo 2019</t>
  </si>
  <si>
    <t>Pengeinstitutter: Statistisk materiale 2019</t>
  </si>
  <si>
    <t>ODxRe</t>
  </si>
  <si>
    <t>13.3</t>
  </si>
  <si>
    <t>Domicilejendomme (leasing)</t>
  </si>
  <si>
    <t>AdeL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</si>
</sst>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r.&quot;;[Red]\-#,##0\ &quot;kr.&quot;"/>
    <numFmt numFmtId="43" formatCode="_-* #,##0.00_-;\-* #,##0.00_-;_-* &quot;-&quot;??_-;_-@_-"/>
    <numFmt numFmtId="164" formatCode="0.0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4"/>
      <name val="Constantia"/>
      <family val="1"/>
    </font>
    <font>
      <sz val="10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90000"/>
      <name val="Constantia"/>
      <family val="1"/>
    </font>
    <font>
      <b/>
      <sz val="16"/>
      <color rgb="FF990000"/>
      <name val="Constantia"/>
      <family val="1"/>
    </font>
    <font>
      <sz val="12"/>
      <name val="Constantia"/>
      <family val="1"/>
    </font>
    <font>
      <sz val="10"/>
      <name val="Constantia"/>
      <family val="1"/>
    </font>
    <font>
      <sz val="8"/>
      <color theme="4"/>
      <name val="Wingdings"/>
      <charset val="2"/>
    </font>
    <font>
      <u/>
      <sz val="10"/>
      <color theme="10"/>
      <name val="Arial"/>
      <family val="2"/>
    </font>
    <font>
      <sz val="10"/>
      <color theme="10"/>
      <name val="Constantia"/>
      <family val="1"/>
    </font>
    <font>
      <b/>
      <sz val="11"/>
      <name val="Constantia"/>
      <family val="1"/>
    </font>
    <font>
      <sz val="11"/>
      <name val="Constantia"/>
      <family val="1"/>
    </font>
    <font>
      <b/>
      <sz val="12"/>
      <name val="Constantia"/>
      <family val="1"/>
    </font>
    <font>
      <b/>
      <sz val="11"/>
      <color rgb="FF990000"/>
      <name val="Constantia"/>
      <family val="1"/>
    </font>
    <font>
      <sz val="10"/>
      <color theme="1"/>
      <name val="Calibri"/>
      <family val="2"/>
      <scheme val="minor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/>
    <xf numFmtId="43" fontId="0" fillId="0" borderId="0" xfId="3" applyFont="1"/>
    <xf numFmtId="0" fontId="0" fillId="0" borderId="0" xfId="0" applyProtection="1">
      <protection hidden="1"/>
    </xf>
    <xf numFmtId="0" fontId="33" fillId="0" borderId="0" xfId="4" applyAlignment="1" applyProtection="1">
      <protection hidden="1"/>
    </xf>
    <xf numFmtId="0" fontId="19" fillId="0" borderId="0" xfId="1" applyAlignment="1" applyProtection="1">
      <protection hidden="1"/>
    </xf>
    <xf numFmtId="0" fontId="13" fillId="0" borderId="0" xfId="0" applyFont="1" applyBorder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165" fontId="0" fillId="0" borderId="1" xfId="3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6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7" fillId="6" borderId="0" xfId="2" applyFill="1" applyProtection="1">
      <protection hidden="1"/>
    </xf>
    <xf numFmtId="0" fontId="31" fillId="3" borderId="23" xfId="2" applyFont="1" applyFill="1" applyBorder="1" applyAlignment="1" applyProtection="1">
      <alignment horizontal="left"/>
      <protection hidden="1"/>
    </xf>
    <xf numFmtId="0" fontId="28" fillId="3" borderId="22" xfId="2" applyFont="1" applyFill="1" applyBorder="1" applyAlignment="1" applyProtection="1">
      <alignment horizontal="left"/>
      <protection hidden="1"/>
    </xf>
    <xf numFmtId="0" fontId="29" fillId="3" borderId="22" xfId="2" applyFont="1" applyFill="1" applyBorder="1" applyAlignment="1" applyProtection="1">
      <alignment horizontal="left"/>
      <protection hidden="1"/>
    </xf>
    <xf numFmtId="0" fontId="29" fillId="3" borderId="24" xfId="2" applyFont="1" applyFill="1" applyBorder="1" applyAlignment="1" applyProtection="1">
      <alignment horizontal="left"/>
      <protection hidden="1"/>
    </xf>
    <xf numFmtId="0" fontId="29" fillId="3" borderId="6" xfId="2" applyFont="1" applyFill="1" applyBorder="1" applyAlignment="1" applyProtection="1">
      <alignment horizontal="left"/>
      <protection hidden="1"/>
    </xf>
    <xf numFmtId="0" fontId="29" fillId="3" borderId="0" xfId="2" applyFont="1" applyFill="1" applyBorder="1" applyAlignment="1" applyProtection="1">
      <alignment horizontal="left"/>
      <protection hidden="1"/>
    </xf>
    <xf numFmtId="0" fontId="25" fillId="3" borderId="0" xfId="2" applyNumberFormat="1" applyFont="1" applyFill="1" applyBorder="1" applyAlignment="1" applyProtection="1">
      <alignment horizontal="left"/>
      <protection hidden="1"/>
    </xf>
    <xf numFmtId="0" fontId="29" fillId="3" borderId="20" xfId="2" applyFont="1" applyFill="1" applyBorder="1" applyAlignment="1" applyProtection="1">
      <alignment horizontal="left"/>
      <protection hidden="1"/>
    </xf>
    <xf numFmtId="0" fontId="29" fillId="3" borderId="7" xfId="2" applyFont="1" applyFill="1" applyBorder="1" applyAlignment="1" applyProtection="1">
      <alignment horizontal="left"/>
      <protection hidden="1"/>
    </xf>
    <xf numFmtId="0" fontId="25" fillId="3" borderId="8" xfId="2" applyFont="1" applyFill="1" applyBorder="1" applyAlignment="1" applyProtection="1">
      <alignment horizontal="left"/>
      <protection hidden="1"/>
    </xf>
    <xf numFmtId="0" fontId="29" fillId="3" borderId="8" xfId="2" applyFont="1" applyFill="1" applyBorder="1" applyAlignment="1" applyProtection="1">
      <alignment horizontal="left"/>
      <protection hidden="1"/>
    </xf>
    <xf numFmtId="0" fontId="29" fillId="3" borderId="21" xfId="2" applyFont="1" applyFill="1" applyBorder="1" applyAlignment="1" applyProtection="1">
      <alignment horizontal="left"/>
      <protection hidden="1"/>
    </xf>
    <xf numFmtId="0" fontId="29" fillId="0" borderId="0" xfId="2" applyFont="1" applyFill="1" applyBorder="1" applyAlignment="1" applyProtection="1">
      <alignment horizontal="left"/>
      <protection hidden="1"/>
    </xf>
    <xf numFmtId="0" fontId="25" fillId="0" borderId="0" xfId="2" applyFont="1" applyFill="1" applyBorder="1" applyAlignment="1" applyProtection="1">
      <alignment horizontal="left"/>
      <protection hidden="1"/>
    </xf>
    <xf numFmtId="0" fontId="25" fillId="3" borderId="6" xfId="2" applyNumberFormat="1" applyFont="1" applyFill="1" applyBorder="1" applyAlignment="1" applyProtection="1">
      <alignment horizontal="left"/>
      <protection hidden="1"/>
    </xf>
    <xf numFmtId="49" fontId="25" fillId="3" borderId="0" xfId="2" applyNumberFormat="1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5" fillId="3" borderId="21" xfId="2" applyFont="1" applyFill="1" applyBorder="1" applyAlignment="1" applyProtection="1">
      <alignment horizontal="left"/>
      <protection hidden="1"/>
    </xf>
    <xf numFmtId="0" fontId="25" fillId="3" borderId="22" xfId="2" applyFont="1" applyFill="1" applyBorder="1" applyAlignment="1" applyProtection="1">
      <alignment horizontal="left"/>
      <protection hidden="1"/>
    </xf>
    <xf numFmtId="0" fontId="27" fillId="3" borderId="0" xfId="2" applyFill="1" applyProtection="1">
      <protection hidden="1"/>
    </xf>
    <xf numFmtId="0" fontId="25" fillId="3" borderId="0" xfId="2" applyFont="1" applyFill="1" applyBorder="1" applyAlignment="1" applyProtection="1">
      <alignment horizontal="left"/>
      <protection hidden="1"/>
    </xf>
    <xf numFmtId="0" fontId="25" fillId="3" borderId="20" xfId="2" applyFont="1" applyFill="1" applyBorder="1" applyAlignment="1" applyProtection="1">
      <alignment horizontal="left"/>
      <protection hidden="1"/>
    </xf>
    <xf numFmtId="0" fontId="25" fillId="3" borderId="7" xfId="2" applyFont="1" applyFill="1" applyBorder="1" applyAlignment="1" applyProtection="1">
      <alignment horizontal="left"/>
      <protection hidden="1"/>
    </xf>
    <xf numFmtId="0" fontId="30" fillId="6" borderId="0" xfId="2" applyFont="1" applyFill="1" applyProtection="1">
      <protection hidden="1"/>
    </xf>
    <xf numFmtId="43" fontId="0" fillId="0" borderId="0" xfId="3" applyFont="1" applyProtection="1">
      <protection hidden="1"/>
    </xf>
    <xf numFmtId="0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Protection="1"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Protection="1">
      <protection hidden="1"/>
    </xf>
    <xf numFmtId="0" fontId="1" fillId="2" borderId="12" xfId="0" applyFont="1" applyFill="1" applyBorder="1" applyAlignment="1" applyProtection="1">
      <alignment horizontal="left" vertical="center"/>
      <protection hidden="1"/>
    </xf>
    <xf numFmtId="0" fontId="1" fillId="0" borderId="6" xfId="0" applyFont="1" applyFill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0" borderId="6" xfId="0" quotePrefix="1" applyFont="1" applyFill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0" fontId="3" fillId="3" borderId="19" xfId="0" applyFont="1" applyFill="1" applyBorder="1" applyAlignment="1" applyProtection="1">
      <alignment horizontal="left" vertical="center"/>
      <protection hidden="1"/>
    </xf>
    <xf numFmtId="4" fontId="3" fillId="0" borderId="14" xfId="0" applyNumberFormat="1" applyFont="1" applyBorder="1" applyAlignment="1" applyProtection="1">
      <alignment horizontal="right" vertical="center"/>
      <protection hidden="1"/>
    </xf>
    <xf numFmtId="0" fontId="0" fillId="0" borderId="22" xfId="0" applyBorder="1" applyProtection="1"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2" fillId="5" borderId="0" xfId="0" applyFont="1" applyFill="1" applyBorder="1" applyAlignment="1" applyProtection="1">
      <alignment horizontal="right" vertical="top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4" fillId="5" borderId="0" xfId="0" applyFont="1" applyFill="1" applyBorder="1" applyProtection="1">
      <protection hidden="1"/>
    </xf>
    <xf numFmtId="0" fontId="24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15" fillId="3" borderId="0" xfId="0" applyFont="1" applyFill="1" applyAlignment="1" applyProtection="1">
      <protection hidden="1"/>
    </xf>
    <xf numFmtId="0" fontId="16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 vertical="center"/>
      <protection hidden="1"/>
    </xf>
    <xf numFmtId="0" fontId="19" fillId="3" borderId="0" xfId="1" applyFill="1" applyAlignment="1" applyProtection="1">
      <protection hidden="1"/>
    </xf>
    <xf numFmtId="0" fontId="20" fillId="3" borderId="0" xfId="1" applyFont="1" applyFill="1" applyAlignment="1" applyProtection="1">
      <protection hidden="1"/>
    </xf>
    <xf numFmtId="0" fontId="15" fillId="3" borderId="0" xfId="0" applyFont="1" applyFill="1" applyProtection="1">
      <protection hidden="1"/>
    </xf>
    <xf numFmtId="0" fontId="34" fillId="3" borderId="0" xfId="1" applyFont="1" applyFill="1" applyAlignment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49" fontId="13" fillId="0" borderId="0" xfId="0" applyNumberFormat="1" applyFont="1" applyProtection="1">
      <protection hidden="1"/>
    </xf>
    <xf numFmtId="0" fontId="0" fillId="0" borderId="0" xfId="0"/>
    <xf numFmtId="49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0" fillId="3" borderId="0" xfId="0" applyNumberFormat="1" applyFill="1" applyProtection="1">
      <protection hidden="1"/>
    </xf>
    <xf numFmtId="0" fontId="13" fillId="3" borderId="0" xfId="0" applyNumberFormat="1" applyFont="1" applyFill="1" applyProtection="1"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9" fillId="0" borderId="0" xfId="1" applyAlignment="1" applyProtection="1"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26" xfId="0" applyFont="1" applyFill="1" applyBorder="1" applyAlignment="1" applyProtection="1">
      <alignment horizontal="left" vertical="center"/>
      <protection hidden="1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3" fillId="0" borderId="2" xfId="0" applyFont="1" applyBorder="1" applyAlignment="1" applyProtection="1">
      <alignment horizontal="center"/>
      <protection locked="0" hidden="1"/>
    </xf>
    <xf numFmtId="0" fontId="13" fillId="0" borderId="3" xfId="0" applyFont="1" applyBorder="1" applyAlignment="1" applyProtection="1">
      <alignment horizontal="center"/>
      <protection locked="0" hidden="1"/>
    </xf>
    <xf numFmtId="0" fontId="13" fillId="0" borderId="4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2" borderId="6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</cellXfs>
  <cellStyles count="6">
    <cellStyle name="Forklarende tekst" xfId="4" builtinId="53"/>
    <cellStyle name="Komma" xfId="3" builtinId="3"/>
    <cellStyle name="Komma 2" xfId="5"/>
    <cellStyle name="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4"/>
    <pageSetUpPr fitToPage="1"/>
  </sheetPr>
  <dimension ref="A1:E67"/>
  <sheetViews>
    <sheetView showGridLines="0" tabSelected="1" zoomScaleNormal="100" workbookViewId="0"/>
  </sheetViews>
  <sheetFormatPr defaultColWidth="0" defaultRowHeight="15" zeroHeight="1" x14ac:dyDescent="0.25"/>
  <cols>
    <col min="1" max="1" width="2.42578125" style="3" customWidth="1"/>
    <col min="2" max="2" width="9.140625" style="3" customWidth="1"/>
    <col min="3" max="3" width="10.85546875" style="3" customWidth="1"/>
    <col min="4" max="4" width="92.85546875" style="3" customWidth="1"/>
    <col min="5" max="5" width="9.140625" style="3" customWidth="1"/>
    <col min="6" max="16384" width="9.140625" style="3" hidden="1"/>
  </cols>
  <sheetData>
    <row r="1" spans="2:4" x14ac:dyDescent="0.25"/>
    <row r="2" spans="2:4" x14ac:dyDescent="0.25"/>
    <row r="3" spans="2:4" x14ac:dyDescent="0.25"/>
    <row r="4" spans="2:4" ht="30" customHeight="1" x14ac:dyDescent="0.25"/>
    <row r="5" spans="2:4" ht="28.5" x14ac:dyDescent="0.45">
      <c r="B5" s="119" t="s">
        <v>1375</v>
      </c>
      <c r="C5" s="115"/>
    </row>
    <row r="6" spans="2:4" x14ac:dyDescent="0.25">
      <c r="B6" s="120"/>
      <c r="C6" s="121"/>
    </row>
    <row r="7" spans="2:4" ht="21" x14ac:dyDescent="0.35">
      <c r="B7" s="122" t="s">
        <v>1157</v>
      </c>
      <c r="C7" s="122"/>
      <c r="D7" s="30"/>
    </row>
    <row r="8" spans="2:4" ht="15.75" x14ac:dyDescent="0.25">
      <c r="B8" s="123"/>
      <c r="C8" s="124"/>
      <c r="D8" s="30"/>
    </row>
    <row r="9" spans="2:4" x14ac:dyDescent="0.25">
      <c r="B9" s="125" t="s">
        <v>1158</v>
      </c>
      <c r="C9" s="126" t="s">
        <v>1166</v>
      </c>
      <c r="D9" s="30" t="s">
        <v>1168</v>
      </c>
    </row>
    <row r="10" spans="2:4" x14ac:dyDescent="0.25">
      <c r="B10" s="125" t="s">
        <v>1158</v>
      </c>
      <c r="C10" s="126" t="s">
        <v>1167</v>
      </c>
      <c r="D10" s="30" t="s">
        <v>1169</v>
      </c>
    </row>
    <row r="11" spans="2:4" x14ac:dyDescent="0.25">
      <c r="B11" s="127"/>
      <c r="C11" s="124"/>
      <c r="D11" s="124"/>
    </row>
    <row r="12" spans="2:4" ht="21" x14ac:dyDescent="0.35">
      <c r="B12" s="128" t="s">
        <v>1159</v>
      </c>
      <c r="C12" s="124"/>
      <c r="D12" s="124"/>
    </row>
    <row r="13" spans="2:4" ht="15.75" x14ac:dyDescent="0.25">
      <c r="B13" s="123"/>
      <c r="C13" s="124"/>
      <c r="D13" s="124"/>
    </row>
    <row r="14" spans="2:4" x14ac:dyDescent="0.25">
      <c r="B14" s="125" t="s">
        <v>1158</v>
      </c>
      <c r="C14" s="126" t="s">
        <v>1170</v>
      </c>
      <c r="D14" s="30" t="s">
        <v>1189</v>
      </c>
    </row>
    <row r="15" spans="2:4" x14ac:dyDescent="0.25">
      <c r="B15" s="125" t="s">
        <v>1158</v>
      </c>
      <c r="C15" s="126" t="s">
        <v>1171</v>
      </c>
      <c r="D15" s="30" t="s">
        <v>1190</v>
      </c>
    </row>
    <row r="16" spans="2:4" x14ac:dyDescent="0.25">
      <c r="B16" s="125" t="s">
        <v>1158</v>
      </c>
      <c r="C16" s="126" t="s">
        <v>1172</v>
      </c>
      <c r="D16" s="30" t="s">
        <v>1191</v>
      </c>
    </row>
    <row r="17" spans="2:4" x14ac:dyDescent="0.25">
      <c r="B17" s="125" t="s">
        <v>1158</v>
      </c>
      <c r="C17" s="126" t="s">
        <v>1173</v>
      </c>
      <c r="D17" s="30" t="s">
        <v>1168</v>
      </c>
    </row>
    <row r="18" spans="2:4" x14ac:dyDescent="0.25">
      <c r="B18" s="125" t="s">
        <v>1158</v>
      </c>
      <c r="C18" s="126" t="s">
        <v>1174</v>
      </c>
      <c r="D18" s="30" t="s">
        <v>1169</v>
      </c>
    </row>
    <row r="19" spans="2:4" x14ac:dyDescent="0.25">
      <c r="B19" s="125" t="s">
        <v>1158</v>
      </c>
      <c r="C19" s="126" t="s">
        <v>1175</v>
      </c>
      <c r="D19" s="30" t="s">
        <v>328</v>
      </c>
    </row>
    <row r="20" spans="2:4" x14ac:dyDescent="0.25">
      <c r="B20" s="125" t="s">
        <v>1158</v>
      </c>
      <c r="C20" s="126" t="s">
        <v>1176</v>
      </c>
      <c r="D20" s="30" t="s">
        <v>1192</v>
      </c>
    </row>
    <row r="21" spans="2:4" x14ac:dyDescent="0.25">
      <c r="B21" s="125" t="s">
        <v>1158</v>
      </c>
      <c r="C21" s="126" t="s">
        <v>1177</v>
      </c>
      <c r="D21" s="30" t="s">
        <v>1193</v>
      </c>
    </row>
    <row r="22" spans="2:4" x14ac:dyDescent="0.25">
      <c r="B22" s="125" t="s">
        <v>1158</v>
      </c>
      <c r="C22" s="126" t="s">
        <v>1178</v>
      </c>
      <c r="D22" s="30" t="s">
        <v>1194</v>
      </c>
    </row>
    <row r="23" spans="2:4" x14ac:dyDescent="0.25">
      <c r="B23" s="125" t="s">
        <v>1158</v>
      </c>
      <c r="C23" s="126" t="s">
        <v>1179</v>
      </c>
      <c r="D23" s="30" t="s">
        <v>1195</v>
      </c>
    </row>
    <row r="24" spans="2:4" x14ac:dyDescent="0.25">
      <c r="B24" s="125" t="s">
        <v>1158</v>
      </c>
      <c r="C24" s="126" t="s">
        <v>1180</v>
      </c>
      <c r="D24" s="30" t="s">
        <v>1196</v>
      </c>
    </row>
    <row r="25" spans="2:4" x14ac:dyDescent="0.25">
      <c r="B25" s="125" t="s">
        <v>1158</v>
      </c>
      <c r="C25" s="126" t="s">
        <v>1181</v>
      </c>
      <c r="D25" s="30" t="s">
        <v>1197</v>
      </c>
    </row>
    <row r="26" spans="2:4" x14ac:dyDescent="0.25">
      <c r="B26" s="125" t="s">
        <v>1158</v>
      </c>
      <c r="C26" s="126" t="s">
        <v>1182</v>
      </c>
      <c r="D26" s="30" t="s">
        <v>1198</v>
      </c>
    </row>
    <row r="27" spans="2:4" x14ac:dyDescent="0.25">
      <c r="B27" s="125" t="s">
        <v>1158</v>
      </c>
      <c r="C27" s="126" t="s">
        <v>1183</v>
      </c>
      <c r="D27" s="30" t="s">
        <v>1199</v>
      </c>
    </row>
    <row r="28" spans="2:4" x14ac:dyDescent="0.25">
      <c r="B28" s="125" t="s">
        <v>1158</v>
      </c>
      <c r="C28" s="126" t="s">
        <v>1184</v>
      </c>
      <c r="D28" s="30" t="s">
        <v>371</v>
      </c>
    </row>
    <row r="29" spans="2:4" x14ac:dyDescent="0.25">
      <c r="B29" s="125" t="s">
        <v>1158</v>
      </c>
      <c r="C29" s="126" t="s">
        <v>1185</v>
      </c>
      <c r="D29" s="30" t="s">
        <v>1200</v>
      </c>
    </row>
    <row r="30" spans="2:4" x14ac:dyDescent="0.25">
      <c r="B30" s="125" t="s">
        <v>1158</v>
      </c>
      <c r="C30" s="126" t="s">
        <v>1186</v>
      </c>
      <c r="D30" s="30" t="s">
        <v>1201</v>
      </c>
    </row>
    <row r="31" spans="2:4" x14ac:dyDescent="0.25">
      <c r="B31" s="125" t="s">
        <v>1158</v>
      </c>
      <c r="C31" s="129" t="s">
        <v>1187</v>
      </c>
      <c r="D31" s="30" t="s">
        <v>408</v>
      </c>
    </row>
    <row r="32" spans="2:4" x14ac:dyDescent="0.25">
      <c r="B32" s="125" t="s">
        <v>1158</v>
      </c>
      <c r="C32" s="126" t="s">
        <v>1188</v>
      </c>
      <c r="D32" s="30" t="s">
        <v>516</v>
      </c>
    </row>
    <row r="33" spans="2:4" x14ac:dyDescent="0.25">
      <c r="B33" s="125" t="s">
        <v>1158</v>
      </c>
      <c r="C33" s="129" t="s">
        <v>1359</v>
      </c>
      <c r="D33" s="30" t="s">
        <v>1358</v>
      </c>
    </row>
    <row r="34" spans="2:4" x14ac:dyDescent="0.25">
      <c r="B34" s="124"/>
      <c r="C34" s="124"/>
      <c r="D34" s="124" t="s">
        <v>1357</v>
      </c>
    </row>
    <row r="35" spans="2:4" ht="21" x14ac:dyDescent="0.35">
      <c r="B35" s="130" t="s">
        <v>1160</v>
      </c>
      <c r="C35" s="130"/>
      <c r="D35" s="130"/>
    </row>
    <row r="36" spans="2:4" ht="15.75" x14ac:dyDescent="0.25">
      <c r="B36" s="123"/>
      <c r="C36" s="124"/>
      <c r="D36" s="124"/>
    </row>
    <row r="37" spans="2:4" x14ac:dyDescent="0.25">
      <c r="B37" s="125" t="s">
        <v>1158</v>
      </c>
      <c r="C37" s="126" t="s">
        <v>1210</v>
      </c>
      <c r="D37" s="30" t="s">
        <v>1227</v>
      </c>
    </row>
    <row r="38" spans="2:4" x14ac:dyDescent="0.25">
      <c r="B38" s="125" t="s">
        <v>1158</v>
      </c>
      <c r="C38" s="126" t="s">
        <v>1211</v>
      </c>
      <c r="D38" s="30" t="s">
        <v>1226</v>
      </c>
    </row>
    <row r="39" spans="2:4" x14ac:dyDescent="0.25">
      <c r="B39" s="125" t="s">
        <v>1158</v>
      </c>
      <c r="C39" s="126" t="s">
        <v>1212</v>
      </c>
      <c r="D39" s="30" t="s">
        <v>1191</v>
      </c>
    </row>
    <row r="40" spans="2:4" x14ac:dyDescent="0.25">
      <c r="B40" s="124"/>
      <c r="C40" s="124"/>
      <c r="D40" s="124"/>
    </row>
    <row r="41" spans="2:4" ht="21" x14ac:dyDescent="0.35">
      <c r="B41" s="128" t="s">
        <v>1161</v>
      </c>
      <c r="C41" s="124"/>
      <c r="D41" s="124"/>
    </row>
    <row r="42" spans="2:4" ht="15.75" x14ac:dyDescent="0.25">
      <c r="B42" s="123"/>
      <c r="C42" s="124"/>
      <c r="D42" s="124"/>
    </row>
    <row r="43" spans="2:4" x14ac:dyDescent="0.25">
      <c r="B43" s="131" t="s">
        <v>1162</v>
      </c>
      <c r="C43" s="132"/>
      <c r="D43" s="132"/>
    </row>
    <row r="44" spans="2:4" x14ac:dyDescent="0.25">
      <c r="B44" s="132"/>
      <c r="C44" s="132"/>
      <c r="D44" s="132"/>
    </row>
    <row r="45" spans="2:4" x14ac:dyDescent="0.25">
      <c r="B45" s="125" t="s">
        <v>1158</v>
      </c>
      <c r="C45" s="126" t="s">
        <v>1213</v>
      </c>
      <c r="D45" s="30" t="s">
        <v>1227</v>
      </c>
    </row>
    <row r="46" spans="2:4" x14ac:dyDescent="0.25">
      <c r="B46" s="125" t="s">
        <v>1158</v>
      </c>
      <c r="C46" s="126" t="s">
        <v>1214</v>
      </c>
      <c r="D46" s="30" t="s">
        <v>1226</v>
      </c>
    </row>
    <row r="47" spans="2:4" x14ac:dyDescent="0.25">
      <c r="B47" s="125" t="s">
        <v>1158</v>
      </c>
      <c r="C47" s="126" t="s">
        <v>1215</v>
      </c>
      <c r="D47" s="30" t="s">
        <v>1191</v>
      </c>
    </row>
    <row r="48" spans="2:4" x14ac:dyDescent="0.25">
      <c r="B48" s="132"/>
      <c r="C48" s="132"/>
      <c r="D48" s="132"/>
    </row>
    <row r="49" spans="2:4" x14ac:dyDescent="0.25">
      <c r="B49" s="131" t="s">
        <v>1163</v>
      </c>
      <c r="C49" s="132"/>
      <c r="D49" s="132"/>
    </row>
    <row r="50" spans="2:4" x14ac:dyDescent="0.25">
      <c r="B50" s="132"/>
      <c r="C50" s="132"/>
      <c r="D50" s="132"/>
    </row>
    <row r="51" spans="2:4" x14ac:dyDescent="0.25">
      <c r="B51" s="125" t="s">
        <v>1158</v>
      </c>
      <c r="C51" s="126" t="s">
        <v>1216</v>
      </c>
      <c r="D51" s="30" t="s">
        <v>1227</v>
      </c>
    </row>
    <row r="52" spans="2:4" x14ac:dyDescent="0.25">
      <c r="B52" s="125" t="s">
        <v>1158</v>
      </c>
      <c r="C52" s="126" t="s">
        <v>1217</v>
      </c>
      <c r="D52" s="30" t="s">
        <v>1226</v>
      </c>
    </row>
    <row r="53" spans="2:4" x14ac:dyDescent="0.25">
      <c r="B53" s="125" t="s">
        <v>1158</v>
      </c>
      <c r="C53" s="126" t="s">
        <v>1218</v>
      </c>
      <c r="D53" s="30" t="s">
        <v>1191</v>
      </c>
    </row>
    <row r="54" spans="2:4" x14ac:dyDescent="0.25">
      <c r="B54" s="132"/>
      <c r="C54" s="132"/>
      <c r="D54" s="132"/>
    </row>
    <row r="55" spans="2:4" x14ac:dyDescent="0.25">
      <c r="B55" s="131" t="s">
        <v>1164</v>
      </c>
      <c r="C55" s="132"/>
      <c r="D55" s="132"/>
    </row>
    <row r="56" spans="2:4" x14ac:dyDescent="0.25">
      <c r="B56" s="132"/>
      <c r="C56" s="132"/>
      <c r="D56" s="132"/>
    </row>
    <row r="57" spans="2:4" x14ac:dyDescent="0.25">
      <c r="B57" s="125" t="s">
        <v>1158</v>
      </c>
      <c r="C57" s="126" t="s">
        <v>1219</v>
      </c>
      <c r="D57" s="30" t="s">
        <v>1227</v>
      </c>
    </row>
    <row r="58" spans="2:4" x14ac:dyDescent="0.25">
      <c r="B58" s="125" t="s">
        <v>1158</v>
      </c>
      <c r="C58" s="126" t="s">
        <v>1220</v>
      </c>
      <c r="D58" s="30" t="s">
        <v>1226</v>
      </c>
    </row>
    <row r="59" spans="2:4" x14ac:dyDescent="0.25">
      <c r="B59" s="124"/>
      <c r="C59" s="124"/>
      <c r="D59" s="124"/>
    </row>
    <row r="60" spans="2:4" ht="21" x14ac:dyDescent="0.35">
      <c r="B60" s="128" t="s">
        <v>1165</v>
      </c>
      <c r="C60" s="124"/>
      <c r="D60" s="124"/>
    </row>
    <row r="61" spans="2:4" ht="15.75" x14ac:dyDescent="0.25">
      <c r="B61" s="133"/>
      <c r="C61" s="124"/>
      <c r="D61" s="124"/>
    </row>
    <row r="62" spans="2:4" x14ac:dyDescent="0.25">
      <c r="B62" s="125" t="s">
        <v>1158</v>
      </c>
      <c r="C62" s="126" t="s">
        <v>1221</v>
      </c>
      <c r="D62" s="30" t="s">
        <v>1225</v>
      </c>
    </row>
    <row r="63" spans="2:4" x14ac:dyDescent="0.25">
      <c r="B63" s="124"/>
      <c r="C63" s="124"/>
      <c r="D63" s="124"/>
    </row>
    <row r="64" spans="2:4" ht="21" x14ac:dyDescent="0.35">
      <c r="B64" s="128" t="s">
        <v>1224</v>
      </c>
      <c r="C64" s="124"/>
      <c r="D64" s="124"/>
    </row>
    <row r="65" spans="2:4" x14ac:dyDescent="0.25">
      <c r="B65" s="124"/>
      <c r="C65" s="124"/>
      <c r="D65" s="124"/>
    </row>
    <row r="66" spans="2:4" x14ac:dyDescent="0.25">
      <c r="B66" s="125" t="s">
        <v>1158</v>
      </c>
      <c r="C66" s="126" t="s">
        <v>1222</v>
      </c>
      <c r="D66" s="30" t="s">
        <v>1223</v>
      </c>
    </row>
    <row r="67" spans="2:4" x14ac:dyDescent="0.25"/>
  </sheetData>
  <hyperlinks>
    <hyperlink ref="C9" location="'Tabel 1.1'!C1" display="Tabel 1.1"/>
    <hyperlink ref="C10" location="'Tabel 1.2'!C1" display="Tabel 1.2"/>
    <hyperlink ref="C14" location="'Tabel 2.1'!C1" display="Tabel 2.1"/>
    <hyperlink ref="C15" location="'Tabel 2.2'!C1" display="Tabel 2.2"/>
    <hyperlink ref="C16" location="'Tabel 2.3'!C1" display="Tabel 2.3"/>
    <hyperlink ref="C17" location="'Tabel 2.4'!D1" display="Tabel 2.4"/>
    <hyperlink ref="C18" location="'Tabel 2.5'!C1" display="Tabel 2.5"/>
    <hyperlink ref="C19" location="'Tabel 2.6'!E1" display="Tabel 2.6"/>
    <hyperlink ref="C20" location="'Tabel 2.7'!D1" display="Tabel 2.7"/>
    <hyperlink ref="C21" location="'Tabel 2.8'!C1" display="Tabel 2.8"/>
    <hyperlink ref="C22" location="'Tabel 2.9'!C1" display="Tabel 2.9"/>
    <hyperlink ref="C23" location="'Tabel 2.10'!D1" display="Tabel 2.10"/>
    <hyperlink ref="C24" location="'Tabel 2.11'!D1" display="Tabel 2.11"/>
    <hyperlink ref="C25" location="'Tabel 2.12'!D1" display="Tabel 2.12"/>
    <hyperlink ref="C26" location="'Tabel 2.13'!G1" display="Tabel 2.13"/>
    <hyperlink ref="C27" location="'Tabel 2.14'!F1" display="Tabel 2.14"/>
    <hyperlink ref="C28" location="'Tabel 2.15'!C1" display="Tabel 2.15"/>
    <hyperlink ref="C29" location="'Tabel 2.16'!G1" display="Tabel 2.16"/>
    <hyperlink ref="C30" location="'Tabel 2.17'!E1" display="Tabel 2.17"/>
    <hyperlink ref="C31" location="'Tabel 2.18'!C1" display="Tabel 2.18"/>
    <hyperlink ref="C32" location="'Tabel 2.19'!E1" display="Tabel 2.19"/>
    <hyperlink ref="C37" location="'Tabel 3.1'!C1" display="Tabel 3.1"/>
    <hyperlink ref="C38" location="'Tabel 3.2'!C1" display="Tabel 3.2"/>
    <hyperlink ref="C39" location="'Tabel 3.3'!C1" display="Tabel 3.3"/>
    <hyperlink ref="C45" location="'Tabel 4.1'!D3" display="Tabel 4.1"/>
    <hyperlink ref="C46" location="'Tabel 4.2'!E3" display="Tabel 4.2"/>
    <hyperlink ref="C47" location="'Tabel 4.3'!D3" display="Tabel 4.3"/>
    <hyperlink ref="C51" location="'Tabel 4.4'!D3" display="Tabel 4.4"/>
    <hyperlink ref="C52" location="'Tabel 4.5'!E3" display="Tabel 4.5"/>
    <hyperlink ref="C53" location="'Tabel 4.6'!D3" display="Tabel 4.6"/>
    <hyperlink ref="C57" location="'Tabel 4.7'!D3" display="Tabel 4.7"/>
    <hyperlink ref="C58" location="'Tabel 4.8'!E3" display="Tabel 4.8"/>
    <hyperlink ref="C66" location="'Bilag 6.1'!A1" display="Bilag 6.1"/>
    <hyperlink ref="C62" location="'Bilag 5.1'!A1" display="Bilag 5.1"/>
    <hyperlink ref="C33" location="'Tabel 2.20'!H3" display="Tabel 2.20"/>
  </hyperlinks>
  <pageMargins left="0.7" right="0.7" top="0.75" bottom="0.75" header="0.3" footer="0.3"/>
  <pageSetup paperSize="9" scale="81" fitToHeight="0" orientation="portrait" r:id="rId1"/>
  <rowBreaks count="1" manualBreakCount="1">
    <brk id="59" min="1" max="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2"/>
  </sheetPr>
  <dimension ref="A1:H36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3" hidden="1" customWidth="1"/>
    <col min="2" max="2" width="21.28515625" style="3" hidden="1" customWidth="1"/>
    <col min="3" max="3" width="17.7109375" style="3" hidden="1" customWidth="1"/>
    <col min="4" max="4" width="4.140625" style="3" customWidth="1"/>
    <col min="5" max="5" width="43" style="3" customWidth="1"/>
    <col min="6" max="6" width="14.85546875" style="3" customWidth="1"/>
    <col min="7" max="7" width="14.5703125" style="3" customWidth="1"/>
    <col min="8" max="8" width="9.140625" style="3" customWidth="1"/>
    <col min="9" max="16384" width="9.140625" style="3" hidden="1"/>
  </cols>
  <sheetData>
    <row r="1" spans="1:7" x14ac:dyDescent="0.25">
      <c r="D1" s="156" t="s">
        <v>1228</v>
      </c>
      <c r="E1" s="156"/>
      <c r="F1" s="156"/>
    </row>
    <row r="2" spans="1:7" ht="13.5" customHeight="1" x14ac:dyDescent="0.25"/>
    <row r="3" spans="1:7" ht="46.5" customHeight="1" x14ac:dyDescent="0.25">
      <c r="D3" s="155" t="s">
        <v>984</v>
      </c>
      <c r="E3" s="155"/>
      <c r="F3" s="155"/>
      <c r="G3" s="155"/>
    </row>
    <row r="4" spans="1:7" ht="51" x14ac:dyDescent="0.25">
      <c r="A4" s="10" t="s">
        <v>31</v>
      </c>
      <c r="B4" s="21" t="s">
        <v>397</v>
      </c>
      <c r="C4" s="21" t="s">
        <v>398</v>
      </c>
      <c r="D4" s="12"/>
      <c r="E4" s="31"/>
      <c r="F4" s="18" t="s">
        <v>372</v>
      </c>
      <c r="G4" s="18" t="s">
        <v>373</v>
      </c>
    </row>
    <row r="5" spans="1:7" x14ac:dyDescent="0.25">
      <c r="A5" s="10"/>
      <c r="B5" s="79"/>
      <c r="C5" s="79"/>
      <c r="D5" s="168" t="s">
        <v>55</v>
      </c>
      <c r="E5" s="169"/>
      <c r="F5" s="18"/>
      <c r="G5" s="18"/>
    </row>
    <row r="6" spans="1:7" x14ac:dyDescent="0.25">
      <c r="A6" s="16" t="s">
        <v>354</v>
      </c>
      <c r="B6" s="3" t="str">
        <f t="shared" ref="B6:C10" si="0">"NoBa_"&amp;$A6&amp;"_"&amp;B$4</f>
        <v>NoBa_SAP_Go</v>
      </c>
      <c r="C6" s="3" t="str">
        <f t="shared" si="0"/>
        <v>NoBa_SAP_XIA</v>
      </c>
      <c r="D6" s="13" t="s">
        <v>0</v>
      </c>
      <c r="E6" s="13" t="s">
        <v>333</v>
      </c>
      <c r="F6" s="25">
        <v>8213562</v>
      </c>
      <c r="G6" s="25">
        <v>12011699</v>
      </c>
    </row>
    <row r="7" spans="1:7" x14ac:dyDescent="0.25">
      <c r="A7" s="16" t="s">
        <v>376</v>
      </c>
      <c r="B7" s="3" t="str">
        <f t="shared" si="0"/>
        <v>NoBa_SAV_Go</v>
      </c>
      <c r="C7" s="3" t="str">
        <f t="shared" si="0"/>
        <v>NoBa_SAV_XIA</v>
      </c>
      <c r="D7" s="13"/>
      <c r="E7" s="12" t="s">
        <v>544</v>
      </c>
      <c r="F7" s="25">
        <v>15288</v>
      </c>
      <c r="G7" s="25">
        <v>-1715</v>
      </c>
    </row>
    <row r="8" spans="1:7" x14ac:dyDescent="0.25">
      <c r="A8" s="16" t="s">
        <v>377</v>
      </c>
      <c r="B8" s="3" t="str">
        <f t="shared" si="0"/>
        <v>NoBa_SAT_Go</v>
      </c>
      <c r="C8" s="3" t="str">
        <f t="shared" si="0"/>
        <v>NoBa_SAT_XIA</v>
      </c>
      <c r="D8" s="13"/>
      <c r="E8" s="12" t="s">
        <v>543</v>
      </c>
      <c r="F8" s="25">
        <v>1685818</v>
      </c>
      <c r="G8" s="25">
        <v>1725433</v>
      </c>
    </row>
    <row r="9" spans="1:7" x14ac:dyDescent="0.25">
      <c r="A9" s="16" t="s">
        <v>378</v>
      </c>
      <c r="B9" s="3" t="str">
        <f t="shared" si="0"/>
        <v>NoBa_SAA_Go</v>
      </c>
      <c r="C9" s="3" t="str">
        <f t="shared" si="0"/>
        <v>NoBa_SAA_XIA</v>
      </c>
      <c r="D9" s="13"/>
      <c r="E9" s="12" t="s">
        <v>545</v>
      </c>
      <c r="F9" s="25">
        <v>968</v>
      </c>
      <c r="G9" s="25">
        <v>809077</v>
      </c>
    </row>
    <row r="10" spans="1:7" x14ac:dyDescent="0.25">
      <c r="A10" s="16" t="s">
        <v>362</v>
      </c>
      <c r="B10" s="3" t="str">
        <f t="shared" si="0"/>
        <v>NoBa_SAU_Go</v>
      </c>
      <c r="C10" s="3" t="str">
        <f t="shared" si="0"/>
        <v>NoBa_SAU_XIA</v>
      </c>
      <c r="D10" s="13" t="s">
        <v>1</v>
      </c>
      <c r="E10" s="13" t="s">
        <v>332</v>
      </c>
      <c r="F10" s="25">
        <v>9913700</v>
      </c>
      <c r="G10" s="25">
        <v>12926340</v>
      </c>
    </row>
    <row r="11" spans="1:7" x14ac:dyDescent="0.25">
      <c r="A11" s="16"/>
      <c r="D11" s="13"/>
      <c r="E11" s="13"/>
      <c r="F11" s="28"/>
      <c r="G11" s="28"/>
    </row>
    <row r="12" spans="1:7" x14ac:dyDescent="0.25">
      <c r="A12" s="16" t="s">
        <v>379</v>
      </c>
      <c r="B12" s="3" t="str">
        <f>"NoBa_"&amp;$A12&amp;"_"&amp;B$4</f>
        <v>NoBa_ANP_Go</v>
      </c>
      <c r="C12" s="3" t="str">
        <f>"NoBa_"&amp;$A12&amp;"_"&amp;C$4</f>
        <v>NoBa_ANP_XIA</v>
      </c>
      <c r="D12" s="13" t="s">
        <v>2</v>
      </c>
      <c r="E12" s="13" t="s">
        <v>951</v>
      </c>
      <c r="F12" s="25">
        <v>202014</v>
      </c>
      <c r="G12" s="25">
        <v>8461736</v>
      </c>
    </row>
    <row r="13" spans="1:7" x14ac:dyDescent="0.25">
      <c r="A13" s="16" t="s">
        <v>380</v>
      </c>
      <c r="B13" s="3" t="str">
        <f>"NoBa_"&amp;$A13&amp;"_"&amp;B$4</f>
        <v>NoBa_ANV_Go</v>
      </c>
      <c r="C13" s="3" t="str">
        <f>"NoBa_"&amp;$A13&amp;"_"&amp;C$4</f>
        <v>NoBa_ANV_XIA</v>
      </c>
      <c r="D13" s="13"/>
      <c r="E13" s="12" t="s">
        <v>544</v>
      </c>
      <c r="F13" s="25">
        <v>0</v>
      </c>
      <c r="G13" s="25">
        <v>-672</v>
      </c>
    </row>
    <row r="14" spans="1:7" x14ac:dyDescent="0.25">
      <c r="A14" s="16" t="s">
        <v>381</v>
      </c>
      <c r="C14" s="3" t="str">
        <f>"NoBa_"&amp;$A14&amp;"_"&amp;C$4</f>
        <v>NoBa_ANA_XIA</v>
      </c>
      <c r="D14" s="13"/>
      <c r="E14" s="12" t="s">
        <v>546</v>
      </c>
      <c r="F14" s="28"/>
      <c r="G14" s="25">
        <v>1388547</v>
      </c>
    </row>
    <row r="15" spans="1:7" x14ac:dyDescent="0.25">
      <c r="A15" s="16" t="s">
        <v>382</v>
      </c>
      <c r="B15" s="3" t="str">
        <f>"NoBa_"&amp;$A15&amp;"_"&amp;B$4</f>
        <v>NoBa_ANN_Go</v>
      </c>
      <c r="C15" s="3" t="str">
        <f>"NoBa_"&amp;$A15&amp;"_"&amp;C$4</f>
        <v>NoBa_ANN_XIA</v>
      </c>
      <c r="D15" s="13"/>
      <c r="E15" s="12" t="s">
        <v>547</v>
      </c>
      <c r="F15" s="25">
        <v>916592</v>
      </c>
      <c r="G15" s="25">
        <v>248671</v>
      </c>
    </row>
    <row r="16" spans="1:7" x14ac:dyDescent="0.25">
      <c r="A16" s="16" t="s">
        <v>383</v>
      </c>
      <c r="C16" s="3" t="str">
        <f>"NoBa_"&amp;$A16&amp;"_"&amp;C$4</f>
        <v>NoBa_ANTA_XIA</v>
      </c>
      <c r="D16" s="13"/>
      <c r="E16" s="12" t="s">
        <v>548</v>
      </c>
      <c r="F16" s="28"/>
      <c r="G16" s="25">
        <v>349004</v>
      </c>
    </row>
    <row r="17" spans="1:7" x14ac:dyDescent="0.25">
      <c r="A17" s="16" t="s">
        <v>384</v>
      </c>
      <c r="B17" s="3" t="str">
        <f>"NoBa_"&amp;$A17&amp;"_"&amp;B$4</f>
        <v>NoBa_ANTN_Go</v>
      </c>
      <c r="C17" s="3" t="str">
        <f>"NoBa_"&amp;$A17&amp;"_"&amp;C$4</f>
        <v>NoBa_ANTN_XIA</v>
      </c>
      <c r="D17" s="13"/>
      <c r="E17" s="12" t="s">
        <v>549</v>
      </c>
      <c r="F17" s="25">
        <v>968</v>
      </c>
      <c r="G17" s="25">
        <v>0</v>
      </c>
    </row>
    <row r="18" spans="1:7" x14ac:dyDescent="0.25">
      <c r="A18" s="16" t="s">
        <v>385</v>
      </c>
      <c r="B18" s="3" t="str">
        <f>"NoBa_"&amp;$A18&amp;"_"&amp;B$4</f>
        <v>NoBa_ANU_Go</v>
      </c>
      <c r="C18" s="3" t="str">
        <f>"NoBa_"&amp;$A18&amp;"_"&amp;C$4</f>
        <v>NoBa_ANU_XIA</v>
      </c>
      <c r="D18" s="13" t="s">
        <v>3</v>
      </c>
      <c r="E18" s="13" t="s">
        <v>950</v>
      </c>
      <c r="F18" s="25">
        <v>1117638</v>
      </c>
      <c r="G18" s="25">
        <v>9749280</v>
      </c>
    </row>
    <row r="19" spans="1:7" x14ac:dyDescent="0.25">
      <c r="A19" s="16"/>
      <c r="D19" s="13"/>
      <c r="E19" s="13"/>
      <c r="F19" s="28"/>
      <c r="G19" s="28"/>
    </row>
    <row r="20" spans="1:7" x14ac:dyDescent="0.25">
      <c r="A20" s="16" t="s">
        <v>386</v>
      </c>
      <c r="B20" s="3" t="str">
        <f>"NoBa_"&amp;$A20&amp;"_"&amp;B$4</f>
        <v>NoBa_BehU_Go</v>
      </c>
      <c r="C20" s="3" t="str">
        <f>"NoBa_"&amp;$A20&amp;"_"&amp;C$4</f>
        <v>NoBa_BehU_XIA</v>
      </c>
      <c r="D20" s="13" t="s">
        <v>4</v>
      </c>
      <c r="E20" s="13" t="s">
        <v>949</v>
      </c>
      <c r="F20" s="25">
        <v>8796064</v>
      </c>
      <c r="G20" s="25">
        <v>3177058</v>
      </c>
    </row>
    <row r="21" spans="1:7" x14ac:dyDescent="0.25">
      <c r="A21" s="16" t="s">
        <v>366</v>
      </c>
      <c r="B21" s="3" t="str">
        <f>"NoBa_"&amp;$A21&amp;"_"&amp;B$4</f>
        <v>NoBa_BVP_Go</v>
      </c>
      <c r="C21" s="3" t="str">
        <f>"NoBa_"&amp;$A21&amp;"_"&amp;C$4</f>
        <v>NoBa_BVP_XIA</v>
      </c>
      <c r="D21" s="12"/>
      <c r="E21" s="12" t="s">
        <v>343</v>
      </c>
      <c r="F21" s="25">
        <v>8011548</v>
      </c>
      <c r="G21" s="25">
        <v>3549964</v>
      </c>
    </row>
    <row r="22" spans="1:7" x14ac:dyDescent="0.25">
      <c r="A22" s="16"/>
      <c r="D22" s="12"/>
      <c r="E22" s="12"/>
      <c r="F22" s="28"/>
      <c r="G22" s="28"/>
    </row>
    <row r="23" spans="1:7" ht="38.25" x14ac:dyDescent="0.25">
      <c r="A23" s="10" t="s">
        <v>31</v>
      </c>
      <c r="D23" s="12"/>
      <c r="E23" s="13"/>
      <c r="F23" s="18" t="s">
        <v>374</v>
      </c>
      <c r="G23" s="18" t="s">
        <v>375</v>
      </c>
    </row>
    <row r="24" spans="1:7" x14ac:dyDescent="0.25">
      <c r="B24" s="21" t="s">
        <v>107</v>
      </c>
      <c r="C24" s="21" t="s">
        <v>108</v>
      </c>
      <c r="D24" s="170" t="s">
        <v>371</v>
      </c>
      <c r="E24" s="171"/>
      <c r="F24" s="28"/>
      <c r="G24" s="28"/>
    </row>
    <row r="25" spans="1:7" x14ac:dyDescent="0.25">
      <c r="A25" s="16" t="s">
        <v>387</v>
      </c>
      <c r="B25" s="3" t="str">
        <f t="shared" ref="B25:C28" si="1">"NoGb_"&amp;$A25&amp;"_"&amp;B$24</f>
        <v>NoGb_GBP_Iejd</v>
      </c>
      <c r="C25" s="3" t="str">
        <f t="shared" si="1"/>
        <v>NoGb_GBP_Dejd</v>
      </c>
      <c r="D25" s="13" t="s">
        <v>0</v>
      </c>
      <c r="E25" s="13" t="s">
        <v>953</v>
      </c>
      <c r="F25" s="25">
        <v>779359</v>
      </c>
      <c r="G25" s="25">
        <v>5844854</v>
      </c>
    </row>
    <row r="26" spans="1:7" x14ac:dyDescent="0.25">
      <c r="A26" s="16" t="s">
        <v>388</v>
      </c>
      <c r="B26" s="3" t="str">
        <f t="shared" si="1"/>
        <v>NoGb_GBV_Iejd</v>
      </c>
      <c r="C26" s="3" t="str">
        <f t="shared" si="1"/>
        <v>NoGb_GBV_Dejd</v>
      </c>
      <c r="D26" s="12" t="s">
        <v>1</v>
      </c>
      <c r="E26" s="12" t="s">
        <v>544</v>
      </c>
      <c r="F26" s="25">
        <v>2960</v>
      </c>
      <c r="G26" s="25">
        <v>81406</v>
      </c>
    </row>
    <row r="27" spans="1:7" x14ac:dyDescent="0.25">
      <c r="A27" s="16" t="s">
        <v>389</v>
      </c>
      <c r="B27" s="3" t="str">
        <f t="shared" si="1"/>
        <v>NoGb_GBT_Iejd</v>
      </c>
      <c r="C27" s="3" t="str">
        <f t="shared" si="1"/>
        <v>NoGb_GBT_Dejd</v>
      </c>
      <c r="D27" s="12" t="s">
        <v>2</v>
      </c>
      <c r="E27" s="12" t="s">
        <v>550</v>
      </c>
      <c r="F27" s="25">
        <v>264948</v>
      </c>
      <c r="G27" s="25">
        <v>520900</v>
      </c>
    </row>
    <row r="28" spans="1:7" x14ac:dyDescent="0.25">
      <c r="A28" s="16" t="s">
        <v>390</v>
      </c>
      <c r="B28" s="3" t="str">
        <f t="shared" si="1"/>
        <v>NoGb_GBA_Iejd</v>
      </c>
      <c r="C28" s="3" t="str">
        <f t="shared" si="1"/>
        <v>NoGb_GBA_Dejd</v>
      </c>
      <c r="D28" s="12" t="s">
        <v>3</v>
      </c>
      <c r="E28" s="12" t="s">
        <v>551</v>
      </c>
      <c r="F28" s="25">
        <v>56602</v>
      </c>
      <c r="G28" s="25">
        <v>184284</v>
      </c>
    </row>
    <row r="29" spans="1:7" x14ac:dyDescent="0.25">
      <c r="A29" s="16" t="s">
        <v>391</v>
      </c>
      <c r="C29" s="3" t="str">
        <f>"NoGb_"&amp;$A29&amp;"_"&amp;C$24</f>
        <v>NoGb_GBAfs_Dejd</v>
      </c>
      <c r="D29" s="12" t="s">
        <v>4</v>
      </c>
      <c r="E29" s="12" t="s">
        <v>552</v>
      </c>
      <c r="F29" s="28"/>
      <c r="G29" s="25">
        <v>106631</v>
      </c>
    </row>
    <row r="30" spans="1:7" x14ac:dyDescent="0.25">
      <c r="A30" s="16" t="s">
        <v>392</v>
      </c>
      <c r="C30" s="3" t="str">
        <f>"NoGb_"&amp;$A30&amp;"_"&amp;C$24</f>
        <v>NoGb_GBS_Dejd</v>
      </c>
      <c r="D30" s="12" t="s">
        <v>5</v>
      </c>
      <c r="E30" s="12" t="s">
        <v>553</v>
      </c>
      <c r="F30" s="28"/>
      <c r="G30" s="25">
        <v>58935</v>
      </c>
    </row>
    <row r="31" spans="1:7" x14ac:dyDescent="0.25">
      <c r="A31" s="16" t="s">
        <v>393</v>
      </c>
      <c r="C31" s="3" t="str">
        <f>"NoGb_"&amp;$A31&amp;"_"&amp;C$24</f>
        <v>NoGb_GBN_Dejd</v>
      </c>
      <c r="D31" s="12" t="s">
        <v>6</v>
      </c>
      <c r="E31" s="12" t="s">
        <v>554</v>
      </c>
      <c r="F31" s="28"/>
      <c r="G31" s="25">
        <v>129340</v>
      </c>
    </row>
    <row r="32" spans="1:7" x14ac:dyDescent="0.25">
      <c r="A32" s="16" t="s">
        <v>395</v>
      </c>
      <c r="B32" s="3" t="str">
        <f>"NoGb_"&amp;$A32&amp;"_"&amp;B$24</f>
        <v>NoGb_GBR_Iejd</v>
      </c>
      <c r="D32" s="12" t="s">
        <v>7</v>
      </c>
      <c r="E32" s="12" t="s">
        <v>555</v>
      </c>
      <c r="F32" s="25">
        <v>-20750</v>
      </c>
      <c r="G32" s="28"/>
    </row>
    <row r="33" spans="1:7" x14ac:dyDescent="0.25">
      <c r="A33" s="16" t="s">
        <v>394</v>
      </c>
      <c r="B33" s="3" t="str">
        <f>"NoGb_"&amp;$A33&amp;"_"&amp;B$24</f>
        <v>NoGb_GBX_Iejd</v>
      </c>
      <c r="C33" s="3" t="str">
        <f>"NoGb_"&amp;$A33&amp;"_"&amp;C$24</f>
        <v>NoGb_GBX_Dejd</v>
      </c>
      <c r="D33" s="12" t="s">
        <v>8</v>
      </c>
      <c r="E33" s="12" t="s">
        <v>556</v>
      </c>
      <c r="F33" s="25">
        <v>3131</v>
      </c>
      <c r="G33" s="25">
        <v>6828</v>
      </c>
    </row>
    <row r="34" spans="1:7" x14ac:dyDescent="0.25">
      <c r="A34" s="16" t="s">
        <v>396</v>
      </c>
      <c r="B34" s="3" t="str">
        <f>"NoGb_"&amp;$A34&amp;"_"&amp;B$24</f>
        <v>NoGb_GBU_Iejd</v>
      </c>
      <c r="C34" s="3" t="str">
        <f>"NoGb_"&amp;$A34&amp;"_"&amp;C$24</f>
        <v>NoGb_GBU_Dejd</v>
      </c>
      <c r="D34" s="13" t="s">
        <v>9</v>
      </c>
      <c r="E34" s="13" t="s">
        <v>952</v>
      </c>
      <c r="F34" s="25">
        <v>973045</v>
      </c>
      <c r="G34" s="25">
        <v>6092671</v>
      </c>
    </row>
    <row r="35" spans="1:7" x14ac:dyDescent="0.25"/>
    <row r="36" spans="1:7" hidden="1" x14ac:dyDescent="0.25"/>
  </sheetData>
  <sheetProtection algorithmName="SHA-512" hashValue="aNsruMx/TtrcF93LJ4bmgcFtl0/ORXvsrgfC6Lotb75H/pEz1/bq+u6Ybck+RWuHBTlm4XuQhrka3XBG1YuW2Q==" saltValue="JR602xAIShMuWUf6R7HXYQ==" spinCount="100000" sheet="1" objects="1" scenarios="1"/>
  <mergeCells count="4">
    <mergeCell ref="D3:G3"/>
    <mergeCell ref="D5:E5"/>
    <mergeCell ref="D24:E24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2"/>
    <pageSetUpPr fitToPage="1"/>
  </sheetPr>
  <dimension ref="A1:G3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6.5703125" style="3" hidden="1" customWidth="1"/>
    <col min="3" max="3" width="3.28515625" style="3" bestFit="1" customWidth="1"/>
    <col min="4" max="4" width="4" style="3" bestFit="1" customWidth="1"/>
    <col min="5" max="5" width="81.42578125" style="3" customWidth="1"/>
    <col min="6" max="6" width="16.8554687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x14ac:dyDescent="0.25"/>
    <row r="3" spans="1:6" ht="46.5" customHeight="1" x14ac:dyDescent="0.25">
      <c r="C3" s="155" t="s">
        <v>985</v>
      </c>
      <c r="D3" s="155"/>
      <c r="E3" s="155"/>
      <c r="F3" s="155"/>
    </row>
    <row r="4" spans="1:6" ht="33.75" customHeight="1" x14ac:dyDescent="0.25">
      <c r="C4" s="12"/>
      <c r="D4" s="12"/>
      <c r="E4" s="12"/>
      <c r="F4" s="18" t="s">
        <v>814</v>
      </c>
    </row>
    <row r="5" spans="1:6" x14ac:dyDescent="0.25">
      <c r="A5" s="74" t="s">
        <v>31</v>
      </c>
      <c r="B5" s="16" t="s">
        <v>109</v>
      </c>
      <c r="C5" s="13" t="s">
        <v>0</v>
      </c>
      <c r="D5" s="13"/>
      <c r="E5" s="13" t="s">
        <v>68</v>
      </c>
      <c r="F5" s="12"/>
    </row>
    <row r="6" spans="1:6" x14ac:dyDescent="0.25">
      <c r="A6" s="21" t="s">
        <v>402</v>
      </c>
      <c r="B6" s="3" t="str">
        <f t="shared" ref="B6:B15" si="0">"NoBg_"&amp;$B$5&amp;"_"&amp;$A6</f>
        <v>NoBg_GKC_GC</v>
      </c>
      <c r="C6" s="12"/>
      <c r="D6" s="12"/>
      <c r="E6" s="12" t="s">
        <v>399</v>
      </c>
      <c r="F6" s="25">
        <v>78143196</v>
      </c>
    </row>
    <row r="7" spans="1:6" x14ac:dyDescent="0.25">
      <c r="A7" s="21" t="s">
        <v>403</v>
      </c>
      <c r="B7" s="3" t="str">
        <f t="shared" si="0"/>
        <v>NoBg_GKC_GK</v>
      </c>
      <c r="C7" s="12"/>
      <c r="D7" s="12"/>
      <c r="E7" s="12" t="s">
        <v>400</v>
      </c>
      <c r="F7" s="25">
        <v>263906063</v>
      </c>
    </row>
    <row r="8" spans="1:6" x14ac:dyDescent="0.25">
      <c r="A8" s="21" t="s">
        <v>404</v>
      </c>
      <c r="B8" s="3" t="str">
        <f t="shared" si="0"/>
        <v>NoBg_GKC_KCTot</v>
      </c>
      <c r="C8" s="12"/>
      <c r="D8" s="12"/>
      <c r="E8" s="12" t="s">
        <v>401</v>
      </c>
      <c r="F8" s="25">
        <v>342049257</v>
      </c>
    </row>
    <row r="9" spans="1:6" x14ac:dyDescent="0.25">
      <c r="A9" s="15"/>
      <c r="B9" s="3" t="str">
        <f t="shared" si="0"/>
        <v>NoBg_GKC_</v>
      </c>
      <c r="C9" s="12"/>
      <c r="D9" s="12"/>
      <c r="E9" s="12"/>
      <c r="F9" s="15"/>
    </row>
    <row r="10" spans="1:6" x14ac:dyDescent="0.25">
      <c r="A10" s="15"/>
      <c r="B10" s="3" t="str">
        <f t="shared" si="0"/>
        <v>NoBg_GKC_</v>
      </c>
      <c r="C10" s="31" t="s">
        <v>1</v>
      </c>
      <c r="D10" s="31"/>
      <c r="E10" s="31" t="s">
        <v>69</v>
      </c>
      <c r="F10" s="15"/>
    </row>
    <row r="11" spans="1:6" x14ac:dyDescent="0.25">
      <c r="A11" s="21" t="s">
        <v>411</v>
      </c>
      <c r="B11" s="3" t="str">
        <f t="shared" si="0"/>
        <v>NoBg_GKC_IGa</v>
      </c>
      <c r="C11" s="29"/>
      <c r="D11" s="29"/>
      <c r="E11" s="29" t="s">
        <v>405</v>
      </c>
      <c r="F11" s="25">
        <v>1386599665</v>
      </c>
    </row>
    <row r="12" spans="1:6" x14ac:dyDescent="0.25">
      <c r="A12" s="21" t="s">
        <v>967</v>
      </c>
      <c r="B12" s="3" t="str">
        <f t="shared" si="0"/>
        <v>NoBg_GKC_IGo</v>
      </c>
      <c r="C12" s="29"/>
      <c r="D12" s="29"/>
      <c r="E12" s="29" t="s">
        <v>406</v>
      </c>
      <c r="F12" s="25">
        <v>53000766</v>
      </c>
    </row>
    <row r="13" spans="1:6" x14ac:dyDescent="0.25">
      <c r="A13" s="21" t="s">
        <v>412</v>
      </c>
      <c r="B13" s="3" t="str">
        <f t="shared" si="0"/>
        <v>NoBg_GKC_IGt</v>
      </c>
      <c r="C13" s="29"/>
      <c r="D13" s="29"/>
      <c r="E13" s="29" t="s">
        <v>407</v>
      </c>
      <c r="F13" s="25">
        <v>268786019</v>
      </c>
    </row>
    <row r="14" spans="1:6" x14ac:dyDescent="0.25">
      <c r="A14" s="21" t="s">
        <v>413</v>
      </c>
      <c r="B14" s="3" t="str">
        <f t="shared" si="0"/>
        <v>NoBg_GKC_IGs</v>
      </c>
      <c r="C14" s="29"/>
      <c r="D14" s="29"/>
      <c r="E14" s="29" t="s">
        <v>408</v>
      </c>
      <c r="F14" s="25">
        <v>57399096</v>
      </c>
    </row>
    <row r="15" spans="1:6" x14ac:dyDescent="0.25">
      <c r="A15" s="21" t="s">
        <v>414</v>
      </c>
      <c r="B15" s="3" t="str">
        <f t="shared" si="0"/>
        <v>NoBg_GKC_IGTot</v>
      </c>
      <c r="C15" s="29"/>
      <c r="D15" s="29"/>
      <c r="E15" s="29" t="s">
        <v>409</v>
      </c>
      <c r="F15" s="25">
        <v>1765785540</v>
      </c>
    </row>
    <row r="16" spans="1:6" x14ac:dyDescent="0.25">
      <c r="A16" s="15"/>
      <c r="C16" s="29"/>
      <c r="D16" s="29"/>
      <c r="E16" s="29"/>
      <c r="F16" s="15"/>
    </row>
    <row r="17" spans="1:6" x14ac:dyDescent="0.25">
      <c r="A17" s="15"/>
      <c r="C17" s="31"/>
      <c r="D17" s="31"/>
      <c r="E17" s="31" t="s">
        <v>410</v>
      </c>
      <c r="F17" s="15"/>
    </row>
    <row r="18" spans="1:6" ht="25.5" x14ac:dyDescent="0.25">
      <c r="A18" s="21" t="s">
        <v>415</v>
      </c>
      <c r="B18" s="3" t="str">
        <f>"NoBg_"&amp;$B$5&amp;"_"&amp;$A18</f>
        <v>NoBg_GKC_VFa</v>
      </c>
      <c r="C18" s="29"/>
      <c r="D18" s="29"/>
      <c r="E18" s="29" t="s">
        <v>908</v>
      </c>
      <c r="F18" s="25">
        <v>-228594</v>
      </c>
    </row>
    <row r="19" spans="1:6" x14ac:dyDescent="0.25">
      <c r="A19" s="12"/>
      <c r="C19" s="12"/>
      <c r="D19" s="12"/>
      <c r="E19" s="12"/>
      <c r="F19" s="12"/>
    </row>
    <row r="20" spans="1:6" x14ac:dyDescent="0.25">
      <c r="A20" s="75"/>
      <c r="C20" s="76" t="s">
        <v>8</v>
      </c>
      <c r="D20" s="76"/>
      <c r="E20" s="76" t="s">
        <v>76</v>
      </c>
      <c r="F20" s="75"/>
    </row>
    <row r="21" spans="1:6" x14ac:dyDescent="0.25">
      <c r="A21" s="77" t="s">
        <v>507</v>
      </c>
      <c r="B21" s="3" t="str">
        <f t="shared" ref="B21:B29" si="1">"NoBg_"&amp;$B$5&amp;"_"&amp;$A21</f>
        <v>NoBg_GKC_Fkr</v>
      </c>
      <c r="C21" s="78"/>
      <c r="D21" s="78" t="s">
        <v>491</v>
      </c>
      <c r="E21" s="78" t="s">
        <v>499</v>
      </c>
      <c r="F21" s="25">
        <v>202127354</v>
      </c>
    </row>
    <row r="22" spans="1:6" x14ac:dyDescent="0.25">
      <c r="A22" s="77" t="s">
        <v>508</v>
      </c>
      <c r="B22" s="3" t="str">
        <f t="shared" si="1"/>
        <v>NoBg_GKC_EjUR</v>
      </c>
      <c r="C22" s="78"/>
      <c r="D22" s="78" t="s">
        <v>492</v>
      </c>
      <c r="E22" s="78" t="s">
        <v>500</v>
      </c>
      <c r="F22" s="25">
        <v>16</v>
      </c>
    </row>
    <row r="23" spans="1:6" x14ac:dyDescent="0.25">
      <c r="A23" s="77" t="s">
        <v>509</v>
      </c>
      <c r="B23" s="3" t="str">
        <f t="shared" si="1"/>
        <v>NoBg_GKC_Trbd</v>
      </c>
      <c r="C23" s="78"/>
      <c r="D23" s="78" t="s">
        <v>493</v>
      </c>
      <c r="E23" s="78" t="s">
        <v>501</v>
      </c>
      <c r="F23" s="25">
        <v>0</v>
      </c>
    </row>
    <row r="24" spans="1:6" x14ac:dyDescent="0.25">
      <c r="A24" s="77" t="s">
        <v>510</v>
      </c>
      <c r="B24" s="3" t="str">
        <f t="shared" si="1"/>
        <v>NoBg_GKC_Tx</v>
      </c>
      <c r="C24" s="78"/>
      <c r="D24" s="78" t="s">
        <v>494</v>
      </c>
      <c r="E24" s="78" t="s">
        <v>506</v>
      </c>
      <c r="F24" s="25">
        <v>27217</v>
      </c>
    </row>
    <row r="25" spans="1:6" x14ac:dyDescent="0.25">
      <c r="A25" s="77" t="s">
        <v>511</v>
      </c>
      <c r="B25" s="3" t="str">
        <f t="shared" si="1"/>
        <v>NoBg_GKC_Nmv</v>
      </c>
      <c r="C25" s="78"/>
      <c r="D25" s="78" t="s">
        <v>495</v>
      </c>
      <c r="E25" s="78" t="s">
        <v>502</v>
      </c>
      <c r="F25" s="25">
        <v>360131725</v>
      </c>
    </row>
    <row r="26" spans="1:6" x14ac:dyDescent="0.25">
      <c r="A26" s="77" t="s">
        <v>512</v>
      </c>
      <c r="B26" s="3" t="str">
        <f t="shared" si="1"/>
        <v>NoBg_GKC_Lfp</v>
      </c>
      <c r="C26" s="78"/>
      <c r="D26" s="78" t="s">
        <v>496</v>
      </c>
      <c r="E26" s="78" t="s">
        <v>503</v>
      </c>
      <c r="F26" s="25">
        <v>928309</v>
      </c>
    </row>
    <row r="27" spans="1:6" x14ac:dyDescent="0.25">
      <c r="A27" s="77" t="s">
        <v>513</v>
      </c>
      <c r="B27" s="3" t="str">
        <f t="shared" si="1"/>
        <v>NoBg_GKC_Srp</v>
      </c>
      <c r="C27" s="78"/>
      <c r="D27" s="78" t="s">
        <v>497</v>
      </c>
      <c r="E27" s="78" t="s">
        <v>504</v>
      </c>
      <c r="F27" s="25">
        <v>3460763</v>
      </c>
    </row>
    <row r="28" spans="1:6" x14ac:dyDescent="0.25">
      <c r="A28" s="77" t="s">
        <v>514</v>
      </c>
      <c r="B28" s="3" t="str">
        <f t="shared" si="1"/>
        <v>NoBg_GKC_Pas</v>
      </c>
      <c r="C28" s="78"/>
      <c r="D28" s="78" t="s">
        <v>498</v>
      </c>
      <c r="E28" s="78" t="s">
        <v>505</v>
      </c>
      <c r="F28" s="25">
        <v>11337056</v>
      </c>
    </row>
    <row r="29" spans="1:6" x14ac:dyDescent="0.25">
      <c r="A29" s="77" t="s">
        <v>515</v>
      </c>
      <c r="B29" s="3" t="str">
        <f t="shared" si="1"/>
        <v>NoBg_GKC_XPTot</v>
      </c>
      <c r="C29" s="78"/>
      <c r="D29" s="78"/>
      <c r="E29" s="76" t="s">
        <v>931</v>
      </c>
      <c r="F29" s="25">
        <v>578012439</v>
      </c>
    </row>
    <row r="30" spans="1:6" x14ac:dyDescent="0.25"/>
    <row r="31" spans="1:6" hidden="1" x14ac:dyDescent="0.25">
      <c r="C31" s="74"/>
      <c r="D31" s="74"/>
    </row>
    <row r="32" spans="1:6" hidden="1" x14ac:dyDescent="0.25"/>
    <row r="33" hidden="1" x14ac:dyDescent="0.25"/>
  </sheetData>
  <sheetProtection algorithmName="SHA-512" hashValue="5JmZpLVwLX+0Ja5wFLFDfjGVl2ygQk+PW3J1nVmY91SKOu6kRgDNmNI7ekftdSp4oEHNUBmKHmmw/rOtkOiy7Q==" saltValue="yMbLgUa+MX/Ctx8h9ToaoQ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22.28515625" style="3" hidden="1" customWidth="1"/>
    <col min="3" max="3" width="4" style="3" bestFit="1" customWidth="1"/>
    <col min="4" max="4" width="81.140625" style="3" customWidth="1"/>
    <col min="5" max="5" width="14.710937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ht="46.5" customHeight="1" x14ac:dyDescent="0.25">
      <c r="C3" s="155" t="s">
        <v>1202</v>
      </c>
      <c r="D3" s="155"/>
      <c r="E3" s="155"/>
    </row>
    <row r="4" spans="1:5" ht="25.5" x14ac:dyDescent="0.25">
      <c r="C4" s="29"/>
      <c r="D4" s="31"/>
      <c r="E4" s="18" t="s">
        <v>814</v>
      </c>
    </row>
    <row r="5" spans="1:5" ht="25.5" x14ac:dyDescent="0.25">
      <c r="A5" s="27" t="s">
        <v>31</v>
      </c>
      <c r="B5" s="16" t="s">
        <v>444</v>
      </c>
      <c r="C5" s="29"/>
      <c r="D5" s="31" t="s">
        <v>902</v>
      </c>
      <c r="E5" s="29"/>
    </row>
    <row r="6" spans="1:5" x14ac:dyDescent="0.25">
      <c r="A6" s="21" t="s">
        <v>445</v>
      </c>
      <c r="B6" s="3" t="str">
        <f>"NoBs_"&amp;$B$5&amp;"_"&amp;A6</f>
        <v>NoBs_STKT_Tkc</v>
      </c>
      <c r="C6" s="29" t="s">
        <v>2</v>
      </c>
      <c r="D6" s="29" t="s">
        <v>442</v>
      </c>
      <c r="E6" s="25">
        <v>36195317</v>
      </c>
    </row>
    <row r="7" spans="1:5" x14ac:dyDescent="0.25">
      <c r="A7" s="21" t="s">
        <v>455</v>
      </c>
      <c r="B7" s="3" t="str">
        <f>"NoBs_"&amp;$B$5&amp;"_"&amp;A7</f>
        <v>NoBs_STKT_Utd</v>
      </c>
      <c r="C7" s="29" t="s">
        <v>3</v>
      </c>
      <c r="D7" s="29" t="s">
        <v>47</v>
      </c>
      <c r="E7" s="25">
        <v>330950332</v>
      </c>
    </row>
    <row r="8" spans="1:5" x14ac:dyDescent="0.25">
      <c r="A8" s="21" t="s">
        <v>454</v>
      </c>
      <c r="B8" s="3" t="str">
        <f>"NoBs_"&amp;$B$5&amp;"_"&amp;A8</f>
        <v>NoBs_STKT_Uta</v>
      </c>
      <c r="C8" s="29" t="s">
        <v>4</v>
      </c>
      <c r="D8" s="29" t="s">
        <v>48</v>
      </c>
      <c r="E8" s="25">
        <v>111885278</v>
      </c>
    </row>
    <row r="9" spans="1:5" x14ac:dyDescent="0.25">
      <c r="A9" s="18"/>
      <c r="C9" s="29"/>
      <c r="D9" s="29"/>
      <c r="E9" s="18"/>
    </row>
    <row r="10" spans="1:5" ht="25.5" x14ac:dyDescent="0.25">
      <c r="A10" s="18"/>
      <c r="C10" s="29"/>
      <c r="D10" s="31" t="s">
        <v>903</v>
      </c>
      <c r="E10" s="18"/>
    </row>
    <row r="11" spans="1:5" x14ac:dyDescent="0.25">
      <c r="A11" s="21" t="s">
        <v>453</v>
      </c>
      <c r="B11" s="3" t="str">
        <f>"NoBs_"&amp;$B$5&amp;"_"&amp;A11</f>
        <v>NoBs_STKT_Gkc</v>
      </c>
      <c r="C11" s="29" t="s">
        <v>0</v>
      </c>
      <c r="D11" s="29" t="s">
        <v>401</v>
      </c>
      <c r="E11" s="25">
        <v>129301623</v>
      </c>
    </row>
    <row r="12" spans="1:5" x14ac:dyDescent="0.25">
      <c r="A12" s="21" t="s">
        <v>446</v>
      </c>
      <c r="B12" s="3" t="str">
        <f>"NoBs_"&amp;$B$5&amp;"_"&amp;A12</f>
        <v>NoBs_STKT_Ixg</v>
      </c>
      <c r="C12" s="29" t="s">
        <v>1</v>
      </c>
      <c r="D12" s="29" t="s">
        <v>69</v>
      </c>
      <c r="E12" s="25">
        <v>183165255</v>
      </c>
    </row>
    <row r="13" spans="1:5" x14ac:dyDescent="0.25">
      <c r="A13" s="18"/>
      <c r="C13" s="29"/>
      <c r="D13" s="29"/>
      <c r="E13" s="18"/>
    </row>
    <row r="14" spans="1:5" x14ac:dyDescent="0.25">
      <c r="A14" s="18"/>
      <c r="C14" s="29"/>
      <c r="D14" s="31" t="s">
        <v>904</v>
      </c>
      <c r="E14" s="18"/>
    </row>
    <row r="15" spans="1:5" x14ac:dyDescent="0.25">
      <c r="A15" s="21" t="s">
        <v>452</v>
      </c>
      <c r="B15" s="3" t="str">
        <f t="shared" ref="B15:B21" si="0">"NoBs_"&amp;$B$5&amp;"_"&amp;A15</f>
        <v>NoBs_STKT_Od</v>
      </c>
      <c r="C15" s="29" t="s">
        <v>5</v>
      </c>
      <c r="D15" s="29" t="s">
        <v>49</v>
      </c>
      <c r="E15" s="25">
        <v>357574389</v>
      </c>
    </row>
    <row r="16" spans="1:5" x14ac:dyDescent="0.25">
      <c r="A16" s="21" t="s">
        <v>451</v>
      </c>
      <c r="B16" s="3" t="str">
        <f t="shared" si="0"/>
        <v>NoBs_STKT_Oa</v>
      </c>
      <c r="C16" s="29" t="s">
        <v>6</v>
      </c>
      <c r="D16" s="29" t="s">
        <v>50</v>
      </c>
      <c r="E16" s="25">
        <v>0</v>
      </c>
    </row>
    <row r="17" spans="1:5" x14ac:dyDescent="0.25">
      <c r="A17" s="21" t="s">
        <v>447</v>
      </c>
      <c r="B17" s="3" t="str">
        <f t="shared" si="0"/>
        <v>NoBs_STKT_Ak</v>
      </c>
      <c r="C17" s="29" t="s">
        <v>7</v>
      </c>
      <c r="D17" s="29" t="s">
        <v>51</v>
      </c>
      <c r="E17" s="25">
        <v>0</v>
      </c>
    </row>
    <row r="18" spans="1:5" x14ac:dyDescent="0.25">
      <c r="A18" s="21" t="s">
        <v>448</v>
      </c>
      <c r="B18" s="3" t="str">
        <f t="shared" si="0"/>
        <v>NoBs_STKT_Kav</v>
      </c>
      <c r="C18" s="29" t="s">
        <v>8</v>
      </c>
      <c r="D18" s="29" t="s">
        <v>52</v>
      </c>
      <c r="E18" s="25">
        <v>0</v>
      </c>
    </row>
    <row r="19" spans="1:5" x14ac:dyDescent="0.25">
      <c r="A19" s="21" t="s">
        <v>449</v>
      </c>
      <c r="B19" s="3" t="str">
        <f t="shared" si="0"/>
        <v>NoBs_STKT_Ktv</v>
      </c>
      <c r="C19" s="29" t="s">
        <v>9</v>
      </c>
      <c r="D19" s="29" t="s">
        <v>53</v>
      </c>
      <c r="E19" s="25">
        <v>0</v>
      </c>
    </row>
    <row r="20" spans="1:5" x14ac:dyDescent="0.25">
      <c r="A20" s="21" t="s">
        <v>105</v>
      </c>
      <c r="B20" s="3" t="str">
        <f t="shared" si="0"/>
        <v>NoBs_STKT_Gb</v>
      </c>
      <c r="C20" s="29" t="s">
        <v>12</v>
      </c>
      <c r="D20" s="29" t="s">
        <v>371</v>
      </c>
      <c r="E20" s="25">
        <v>0</v>
      </c>
    </row>
    <row r="21" spans="1:5" x14ac:dyDescent="0.25">
      <c r="A21" s="21" t="s">
        <v>450</v>
      </c>
      <c r="B21" s="3" t="str">
        <f t="shared" si="0"/>
        <v>NoBs_STKT_Xma</v>
      </c>
      <c r="C21" s="29" t="s">
        <v>13</v>
      </c>
      <c r="D21" s="29" t="s">
        <v>59</v>
      </c>
      <c r="E21" s="25">
        <v>0</v>
      </c>
    </row>
    <row r="22" spans="1:5" x14ac:dyDescent="0.25"/>
    <row r="23" spans="1:5" hidden="1" x14ac:dyDescent="0.25"/>
  </sheetData>
  <sheetProtection algorithmName="SHA-512" hashValue="9FPl8RzAqyvSOKhMyNRj4J4+Nqd3CFlxHTN2M61nQZKwgJ/X/dV58tZ7F99aaEBTC4y1kKR/plJY/TjNcxCQXQ==" saltValue="wdmbLUsx2CUF3jpYmfEu9w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2"/>
    <pageSetUpPr fitToPage="1"/>
  </sheetPr>
  <dimension ref="A1:H19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3" hidden="1" customWidth="1"/>
    <col min="2" max="3" width="22.28515625" style="3" hidden="1" customWidth="1"/>
    <col min="4" max="4" width="2.85546875" style="3" bestFit="1" customWidth="1"/>
    <col min="5" max="5" width="54.140625" style="3" bestFit="1" customWidth="1"/>
    <col min="6" max="6" width="16" style="3" customWidth="1"/>
    <col min="7" max="7" width="14.85546875" style="3" customWidth="1"/>
    <col min="8" max="8" width="9.140625" style="3" customWidth="1"/>
    <col min="9" max="16384" width="9.140625" style="3" hidden="1"/>
  </cols>
  <sheetData>
    <row r="1" spans="1:7" x14ac:dyDescent="0.25">
      <c r="D1" s="156" t="s">
        <v>1228</v>
      </c>
      <c r="E1" s="156"/>
      <c r="F1" s="156"/>
    </row>
    <row r="2" spans="1:7" x14ac:dyDescent="0.25"/>
    <row r="3" spans="1:7" ht="46.5" customHeight="1" x14ac:dyDescent="0.25">
      <c r="D3" s="155" t="s">
        <v>986</v>
      </c>
      <c r="E3" s="155"/>
      <c r="F3" s="155"/>
      <c r="G3" s="155"/>
    </row>
    <row r="4" spans="1:7" ht="38.25" x14ac:dyDescent="0.25">
      <c r="A4" s="10" t="s">
        <v>31</v>
      </c>
      <c r="D4" s="12"/>
      <c r="E4" s="13"/>
      <c r="F4" s="18" t="s">
        <v>346</v>
      </c>
      <c r="G4" s="18" t="s">
        <v>347</v>
      </c>
    </row>
    <row r="5" spans="1:7" x14ac:dyDescent="0.25">
      <c r="B5" s="21" t="s">
        <v>368</v>
      </c>
      <c r="C5" s="21" t="s">
        <v>369</v>
      </c>
      <c r="D5" s="12"/>
      <c r="E5" s="13" t="s">
        <v>456</v>
      </c>
      <c r="F5" s="12"/>
      <c r="G5" s="12"/>
    </row>
    <row r="6" spans="1:7" x14ac:dyDescent="0.25">
      <c r="A6" s="16" t="s">
        <v>460</v>
      </c>
      <c r="B6" s="3" t="str">
        <f t="shared" ref="B6:C11" si="0">"NoBm_"&amp;$A6&amp;"_"&amp;B$5</f>
        <v>NoBm_Atkc_TV</v>
      </c>
      <c r="C6" s="3" t="str">
        <f t="shared" si="0"/>
        <v>NoBm_Atkc_AV</v>
      </c>
      <c r="D6" s="12" t="s">
        <v>2</v>
      </c>
      <c r="E6" s="12" t="s">
        <v>46</v>
      </c>
      <c r="F6" s="25">
        <v>32964708</v>
      </c>
      <c r="G6" s="25">
        <v>1</v>
      </c>
    </row>
    <row r="7" spans="1:7" x14ac:dyDescent="0.25">
      <c r="A7" s="16" t="s">
        <v>461</v>
      </c>
      <c r="B7" s="3" t="str">
        <f t="shared" si="0"/>
        <v>NoBm_Autd_TV</v>
      </c>
      <c r="C7" s="3" t="str">
        <f t="shared" si="0"/>
        <v>NoBm_Autd_AV</v>
      </c>
      <c r="D7" s="12" t="s">
        <v>3</v>
      </c>
      <c r="E7" s="12" t="s">
        <v>47</v>
      </c>
      <c r="F7" s="25">
        <v>3152376</v>
      </c>
      <c r="G7" s="25">
        <v>56546</v>
      </c>
    </row>
    <row r="8" spans="1:7" x14ac:dyDescent="0.25">
      <c r="A8" s="16" t="s">
        <v>462</v>
      </c>
      <c r="B8" s="3" t="str">
        <f t="shared" si="0"/>
        <v>NoBm_Auta_TV</v>
      </c>
      <c r="C8" s="3" t="str">
        <f t="shared" si="0"/>
        <v>NoBm_Auta_AV</v>
      </c>
      <c r="D8" s="12" t="s">
        <v>4</v>
      </c>
      <c r="E8" s="12" t="s">
        <v>48</v>
      </c>
      <c r="F8" s="25">
        <v>58498690</v>
      </c>
      <c r="G8" s="25">
        <v>729378</v>
      </c>
    </row>
    <row r="9" spans="1:7" x14ac:dyDescent="0.25">
      <c r="A9" s="16" t="s">
        <v>463</v>
      </c>
      <c r="B9" s="3" t="str">
        <f t="shared" si="0"/>
        <v>NoBm_Aod_TV</v>
      </c>
      <c r="C9" s="3" t="str">
        <f t="shared" si="0"/>
        <v>NoBm_Aod_AV</v>
      </c>
      <c r="D9" s="12" t="s">
        <v>5</v>
      </c>
      <c r="E9" s="12" t="s">
        <v>49</v>
      </c>
      <c r="F9" s="25">
        <v>28156730</v>
      </c>
      <c r="G9" s="25">
        <v>0</v>
      </c>
    </row>
    <row r="10" spans="1:7" x14ac:dyDescent="0.25">
      <c r="A10" s="16" t="s">
        <v>464</v>
      </c>
      <c r="B10" s="3" t="str">
        <f t="shared" si="0"/>
        <v>NoBm_Aoa_TV</v>
      </c>
      <c r="C10" s="3" t="str">
        <f t="shared" si="0"/>
        <v>NoBm_Aoa_AV</v>
      </c>
      <c r="D10" s="12" t="s">
        <v>6</v>
      </c>
      <c r="E10" s="12" t="s">
        <v>50</v>
      </c>
      <c r="F10" s="25">
        <v>0</v>
      </c>
      <c r="G10" s="25">
        <v>0</v>
      </c>
    </row>
    <row r="11" spans="1:7" x14ac:dyDescent="0.25">
      <c r="A11" s="16" t="s">
        <v>465</v>
      </c>
      <c r="B11" s="3" t="str">
        <f t="shared" si="0"/>
        <v>NoBm_ATot_TV</v>
      </c>
      <c r="C11" s="3" t="str">
        <f t="shared" si="0"/>
        <v>NoBm_ATot_AV</v>
      </c>
      <c r="D11" s="12"/>
      <c r="E11" s="13" t="s">
        <v>457</v>
      </c>
      <c r="F11" s="25">
        <v>122772503</v>
      </c>
      <c r="G11" s="25">
        <v>785925</v>
      </c>
    </row>
    <row r="12" spans="1:7" x14ac:dyDescent="0.25">
      <c r="A12" s="16"/>
      <c r="D12" s="12"/>
      <c r="E12" s="12"/>
      <c r="F12" s="12"/>
      <c r="G12" s="12"/>
    </row>
    <row r="13" spans="1:7" x14ac:dyDescent="0.25">
      <c r="A13" s="16"/>
      <c r="D13" s="12"/>
      <c r="E13" s="13" t="s">
        <v>458</v>
      </c>
      <c r="F13" s="12"/>
      <c r="G13" s="12"/>
    </row>
    <row r="14" spans="1:7" x14ac:dyDescent="0.25">
      <c r="A14" s="16" t="s">
        <v>466</v>
      </c>
      <c r="B14" s="3" t="str">
        <f t="shared" ref="B14:C17" si="1">"NoBm_"&amp;$A14&amp;"_"&amp;B$5</f>
        <v>NoBm_Pgkc_TV</v>
      </c>
      <c r="C14" s="3" t="str">
        <f t="shared" si="1"/>
        <v>NoBm_Pgkc_AV</v>
      </c>
      <c r="D14" s="12" t="s">
        <v>0</v>
      </c>
      <c r="E14" s="12" t="s">
        <v>68</v>
      </c>
      <c r="F14" s="25">
        <v>52673075</v>
      </c>
      <c r="G14" s="25">
        <v>27813</v>
      </c>
    </row>
    <row r="15" spans="1:7" x14ac:dyDescent="0.25">
      <c r="A15" s="16" t="s">
        <v>467</v>
      </c>
      <c r="B15" s="3" t="str">
        <f t="shared" si="1"/>
        <v>NoBm_Pig_TV</v>
      </c>
      <c r="C15" s="3" t="str">
        <f t="shared" si="1"/>
        <v>NoBm_Pig_AV</v>
      </c>
      <c r="D15" s="12" t="s">
        <v>1</v>
      </c>
      <c r="E15" s="12" t="s">
        <v>69</v>
      </c>
      <c r="F15" s="25">
        <v>9420506</v>
      </c>
      <c r="G15" s="25">
        <v>493849</v>
      </c>
    </row>
    <row r="16" spans="1:7" x14ac:dyDescent="0.25">
      <c r="A16" s="16" t="s">
        <v>468</v>
      </c>
      <c r="B16" s="3" t="str">
        <f t="shared" si="1"/>
        <v>NoBm_Puo_TV</v>
      </c>
      <c r="C16" s="3" t="str">
        <f t="shared" si="1"/>
        <v>NoBm_Puo_AV</v>
      </c>
      <c r="D16" s="12" t="s">
        <v>3</v>
      </c>
      <c r="E16" s="12" t="s">
        <v>192</v>
      </c>
      <c r="F16" s="25">
        <v>92535</v>
      </c>
      <c r="G16" s="25">
        <v>0</v>
      </c>
    </row>
    <row r="17" spans="1:7" x14ac:dyDescent="0.25">
      <c r="A17" s="16" t="s">
        <v>469</v>
      </c>
      <c r="B17" s="3" t="str">
        <f t="shared" si="1"/>
        <v>NoBm_PTot_TV</v>
      </c>
      <c r="C17" s="3" t="str">
        <f t="shared" si="1"/>
        <v>NoBm_PTot_AV</v>
      </c>
      <c r="D17" s="12"/>
      <c r="E17" s="13" t="s">
        <v>459</v>
      </c>
      <c r="F17" s="25">
        <v>62186116</v>
      </c>
      <c r="G17" s="25">
        <v>521663</v>
      </c>
    </row>
    <row r="18" spans="1:7" x14ac:dyDescent="0.25"/>
    <row r="19" spans="1:7" hidden="1" x14ac:dyDescent="0.25"/>
  </sheetData>
  <sheetProtection algorithmName="SHA-512" hashValue="29NwowWqnYqYKvOEXF7djuV/XCPU+q150y/bA2oNLO3Vss4m8bfax78ByArGxNt51mhBwIHUudDxbDkjJjAeBA==" saltValue="bWqe0JK0rNi+XBP9uYhDyA==" spinCount="100000" sheet="1" objects="1" scenarios="1"/>
  <mergeCells count="2">
    <mergeCell ref="D3:G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2"/>
    <pageSetUpPr fitToPage="1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3" hidden="1" customWidth="1"/>
    <col min="2" max="2" width="25.28515625" style="3" hidden="1" customWidth="1"/>
    <col min="3" max="3" width="26.7109375" style="3" hidden="1" customWidth="1"/>
    <col min="4" max="4" width="3.28515625" style="3" bestFit="1" customWidth="1"/>
    <col min="5" max="5" width="4" style="3" bestFit="1" customWidth="1"/>
    <col min="6" max="6" width="54.85546875" style="3" bestFit="1" customWidth="1"/>
    <col min="7" max="7" width="14.7109375" style="3" customWidth="1"/>
    <col min="8" max="8" width="14.85546875" style="3" customWidth="1"/>
    <col min="9" max="9" width="9.140625" style="3" customWidth="1"/>
    <col min="10" max="16384" width="9.140625" style="3" hidden="1"/>
  </cols>
  <sheetData>
    <row r="1" spans="1:8" x14ac:dyDescent="0.25">
      <c r="D1" s="156" t="s">
        <v>1228</v>
      </c>
      <c r="E1" s="156"/>
      <c r="F1" s="156"/>
    </row>
    <row r="2" spans="1:8" ht="13.5" customHeight="1" x14ac:dyDescent="0.25"/>
    <row r="3" spans="1:8" ht="46.5" customHeight="1" x14ac:dyDescent="0.25">
      <c r="D3" s="155" t="s">
        <v>987</v>
      </c>
      <c r="E3" s="155"/>
      <c r="F3" s="155"/>
      <c r="G3" s="155"/>
      <c r="H3" s="155"/>
    </row>
    <row r="4" spans="1:8" ht="25.5" x14ac:dyDescent="0.25">
      <c r="A4" s="10" t="s">
        <v>31</v>
      </c>
      <c r="B4" s="11" t="s">
        <v>641</v>
      </c>
      <c r="C4" s="11" t="s">
        <v>642</v>
      </c>
      <c r="D4" s="12"/>
      <c r="E4" s="12"/>
      <c r="F4" s="13"/>
      <c r="G4" s="18" t="s">
        <v>577</v>
      </c>
      <c r="H4" s="18" t="s">
        <v>578</v>
      </c>
    </row>
    <row r="5" spans="1:8" x14ac:dyDescent="0.25">
      <c r="A5" s="16" t="s">
        <v>616</v>
      </c>
      <c r="B5" s="3" t="str">
        <f t="shared" ref="B5:C8" si="0">"Spu_"&amp;$A5&amp;"_"&amp;B$4</f>
        <v>Spu_IP_PP</v>
      </c>
      <c r="C5" s="3" t="str">
        <f t="shared" si="0"/>
        <v>Spu_IP_PX</v>
      </c>
      <c r="D5" s="13" t="s">
        <v>0</v>
      </c>
      <c r="E5" s="12"/>
      <c r="F5" s="13" t="s">
        <v>579</v>
      </c>
      <c r="G5" s="25">
        <v>116158870</v>
      </c>
      <c r="H5" s="25">
        <v>2729646</v>
      </c>
    </row>
    <row r="6" spans="1:8" x14ac:dyDescent="0.25">
      <c r="A6" s="16" t="s">
        <v>617</v>
      </c>
      <c r="B6" s="3" t="str">
        <f t="shared" si="0"/>
        <v>Spu_Pip_PP</v>
      </c>
      <c r="C6" s="3" t="str">
        <f t="shared" si="0"/>
        <v>Spu_Pip_PX</v>
      </c>
      <c r="D6" s="13" t="s">
        <v>1</v>
      </c>
      <c r="E6" s="12"/>
      <c r="F6" s="13" t="s">
        <v>580</v>
      </c>
      <c r="G6" s="25">
        <v>24889240</v>
      </c>
      <c r="H6" s="25">
        <v>520111</v>
      </c>
    </row>
    <row r="7" spans="1:8" x14ac:dyDescent="0.25">
      <c r="A7" s="16" t="s">
        <v>618</v>
      </c>
      <c r="B7" s="3" t="str">
        <f t="shared" si="0"/>
        <v>Spu_GPud_PP</v>
      </c>
      <c r="C7" s="3" t="str">
        <f t="shared" si="0"/>
        <v>Spu_GPud_PX</v>
      </c>
      <c r="D7" s="13" t="s">
        <v>2</v>
      </c>
      <c r="E7" s="12"/>
      <c r="F7" s="13" t="s">
        <v>581</v>
      </c>
      <c r="G7" s="25">
        <v>1285624</v>
      </c>
      <c r="H7" s="25">
        <v>26644</v>
      </c>
    </row>
    <row r="8" spans="1:8" x14ac:dyDescent="0.25">
      <c r="A8" s="16" t="s">
        <v>479</v>
      </c>
      <c r="B8" s="3" t="str">
        <f t="shared" si="0"/>
        <v>Spu_UdP_PP</v>
      </c>
      <c r="C8" s="3" t="str">
        <f t="shared" si="0"/>
        <v>Spu_UdP_PX</v>
      </c>
      <c r="D8" s="13" t="s">
        <v>3</v>
      </c>
      <c r="E8" s="12"/>
      <c r="F8" s="13" t="s">
        <v>582</v>
      </c>
      <c r="G8" s="25">
        <v>18101002</v>
      </c>
      <c r="H8" s="25">
        <v>498822</v>
      </c>
    </row>
    <row r="9" spans="1:8" x14ac:dyDescent="0.25">
      <c r="A9" s="16"/>
      <c r="D9" s="12"/>
      <c r="E9" s="12"/>
      <c r="F9" s="12"/>
      <c r="G9" s="28"/>
      <c r="H9" s="28"/>
    </row>
    <row r="10" spans="1:8" x14ac:dyDescent="0.25">
      <c r="A10" s="16"/>
      <c r="D10" s="13" t="s">
        <v>4</v>
      </c>
      <c r="E10" s="12"/>
      <c r="F10" s="13" t="s">
        <v>939</v>
      </c>
      <c r="G10" s="28"/>
      <c r="H10" s="28"/>
    </row>
    <row r="11" spans="1:8" x14ac:dyDescent="0.25">
      <c r="A11" s="16" t="s">
        <v>619</v>
      </c>
      <c r="B11" s="3" t="str">
        <f t="shared" ref="B11:C15" si="1">"Spu_"&amp;$A11&amp;"_"&amp;B$4</f>
        <v>Spu_RTk_PP</v>
      </c>
      <c r="C11" s="3" t="str">
        <f t="shared" si="1"/>
        <v>Spu_RTk_PX</v>
      </c>
      <c r="D11" s="12"/>
      <c r="E11" s="12" t="s">
        <v>583</v>
      </c>
      <c r="F11" s="12" t="s">
        <v>587</v>
      </c>
      <c r="G11" s="25">
        <v>12317</v>
      </c>
      <c r="H11" s="25">
        <v>318</v>
      </c>
    </row>
    <row r="12" spans="1:8" x14ac:dyDescent="0.25">
      <c r="A12" s="16" t="s">
        <v>631</v>
      </c>
      <c r="B12" s="3" t="str">
        <f t="shared" si="1"/>
        <v>Spu_RGi_PP</v>
      </c>
      <c r="C12" s="3" t="str">
        <f t="shared" si="1"/>
        <v>Spu_RGi_PX</v>
      </c>
      <c r="D12" s="12"/>
      <c r="E12" s="12" t="s">
        <v>584</v>
      </c>
      <c r="F12" s="12" t="s">
        <v>588</v>
      </c>
      <c r="G12" s="25">
        <v>96718</v>
      </c>
      <c r="H12" s="25">
        <v>2517</v>
      </c>
    </row>
    <row r="13" spans="1:8" x14ac:dyDescent="0.25">
      <c r="A13" s="16" t="s">
        <v>620</v>
      </c>
      <c r="B13" s="3" t="str">
        <f t="shared" si="1"/>
        <v>Spu_RTx_PP</v>
      </c>
      <c r="C13" s="3" t="str">
        <f t="shared" si="1"/>
        <v>Spu_RTx_PX</v>
      </c>
      <c r="D13" s="12"/>
      <c r="E13" s="12" t="s">
        <v>585</v>
      </c>
      <c r="F13" s="12" t="s">
        <v>310</v>
      </c>
      <c r="G13" s="25">
        <v>612918</v>
      </c>
      <c r="H13" s="25">
        <v>13716</v>
      </c>
    </row>
    <row r="14" spans="1:8" x14ac:dyDescent="0.25">
      <c r="A14" s="16" t="s">
        <v>632</v>
      </c>
      <c r="B14" s="3" t="str">
        <f t="shared" si="1"/>
        <v>Spu_RTfi_PP</v>
      </c>
      <c r="C14" s="3" t="str">
        <f t="shared" si="1"/>
        <v>Spu_RTfi_PX</v>
      </c>
      <c r="D14" s="12"/>
      <c r="E14" s="12" t="s">
        <v>586</v>
      </c>
      <c r="F14" s="12" t="s">
        <v>589</v>
      </c>
      <c r="G14" s="25">
        <v>-16406</v>
      </c>
      <c r="H14" s="25">
        <v>-387</v>
      </c>
    </row>
    <row r="15" spans="1:8" x14ac:dyDescent="0.25">
      <c r="A15" s="16" t="s">
        <v>621</v>
      </c>
      <c r="B15" s="3" t="str">
        <f t="shared" si="1"/>
        <v>Spu_RTTot_PP</v>
      </c>
      <c r="C15" s="3" t="str">
        <f t="shared" si="1"/>
        <v>Spu_RTTot_PX</v>
      </c>
      <c r="D15" s="12"/>
      <c r="E15" s="12"/>
      <c r="F15" s="13" t="s">
        <v>190</v>
      </c>
      <c r="G15" s="25">
        <v>705548</v>
      </c>
      <c r="H15" s="25">
        <v>16164</v>
      </c>
    </row>
    <row r="16" spans="1:8" x14ac:dyDescent="0.25">
      <c r="A16" s="16"/>
      <c r="D16" s="12"/>
      <c r="E16" s="12"/>
      <c r="F16" s="12"/>
      <c r="G16" s="28"/>
      <c r="H16" s="28"/>
    </row>
    <row r="17" spans="1:8" x14ac:dyDescent="0.25">
      <c r="A17" s="16"/>
      <c r="D17" s="13" t="s">
        <v>5</v>
      </c>
      <c r="E17" s="12"/>
      <c r="F17" s="13" t="s">
        <v>940</v>
      </c>
      <c r="G17" s="28"/>
      <c r="H17" s="28"/>
    </row>
    <row r="18" spans="1:8" x14ac:dyDescent="0.25">
      <c r="A18" s="16" t="s">
        <v>473</v>
      </c>
      <c r="B18" s="3" t="str">
        <f t="shared" ref="B18:C20" si="2">"Spu_"&amp;$A18&amp;"_"&amp;B$4</f>
        <v>Spu_Ua_PP</v>
      </c>
      <c r="C18" s="3" t="str">
        <f t="shared" si="2"/>
        <v>Spu_Ua_PX</v>
      </c>
      <c r="D18" s="12"/>
      <c r="E18" s="12" t="s">
        <v>590</v>
      </c>
      <c r="F18" s="12" t="s">
        <v>17</v>
      </c>
      <c r="G18" s="25">
        <v>805046</v>
      </c>
      <c r="H18" s="25">
        <v>18636</v>
      </c>
    </row>
    <row r="19" spans="1:8" x14ac:dyDescent="0.25">
      <c r="A19" s="16" t="s">
        <v>622</v>
      </c>
      <c r="B19" s="3" t="str">
        <f t="shared" si="2"/>
        <v>Spu_Ui_PP</v>
      </c>
      <c r="C19" s="3" t="str">
        <f t="shared" si="2"/>
        <v>Spu_Ui_PX</v>
      </c>
      <c r="D19" s="12"/>
      <c r="E19" s="12" t="s">
        <v>591</v>
      </c>
      <c r="F19" s="12" t="s">
        <v>592</v>
      </c>
      <c r="G19" s="25">
        <v>492197</v>
      </c>
      <c r="H19" s="25">
        <v>9578</v>
      </c>
    </row>
    <row r="20" spans="1:8" x14ac:dyDescent="0.25">
      <c r="A20" s="16" t="s">
        <v>573</v>
      </c>
      <c r="B20" s="3" t="str">
        <f t="shared" si="2"/>
        <v>Spu_UTot_PP</v>
      </c>
      <c r="C20" s="3" t="str">
        <f t="shared" si="2"/>
        <v>Spu_UTot_PX</v>
      </c>
      <c r="D20" s="12"/>
      <c r="E20" s="12"/>
      <c r="F20" s="13" t="s">
        <v>593</v>
      </c>
      <c r="G20" s="25">
        <v>1297243</v>
      </c>
      <c r="H20" s="25">
        <v>28213</v>
      </c>
    </row>
    <row r="21" spans="1:8" x14ac:dyDescent="0.25">
      <c r="A21" s="16"/>
      <c r="D21" s="12"/>
      <c r="E21" s="12"/>
      <c r="F21" s="12"/>
      <c r="G21" s="28"/>
      <c r="H21" s="28"/>
    </row>
    <row r="22" spans="1:8" x14ac:dyDescent="0.25">
      <c r="A22" s="16"/>
      <c r="D22" s="13" t="s">
        <v>6</v>
      </c>
      <c r="E22" s="12"/>
      <c r="F22" s="13" t="s">
        <v>941</v>
      </c>
      <c r="G22" s="28"/>
      <c r="H22" s="28"/>
    </row>
    <row r="23" spans="1:8" x14ac:dyDescent="0.25">
      <c r="A23" s="16" t="s">
        <v>625</v>
      </c>
      <c r="B23" s="3" t="str">
        <f t="shared" ref="B23:C30" si="3">"Spu_"&amp;$A23&amp;"_"&amp;B$4</f>
        <v>Spu_Kio_PP</v>
      </c>
      <c r="C23" s="3" t="str">
        <f t="shared" si="3"/>
        <v>Spu_Kio_PX</v>
      </c>
      <c r="D23" s="12"/>
      <c r="E23" s="12" t="s">
        <v>594</v>
      </c>
      <c r="F23" s="12" t="s">
        <v>588</v>
      </c>
      <c r="G23" s="25">
        <v>170655</v>
      </c>
      <c r="H23" s="25">
        <v>4479</v>
      </c>
    </row>
    <row r="24" spans="1:8" x14ac:dyDescent="0.25">
      <c r="A24" s="16" t="s">
        <v>623</v>
      </c>
      <c r="B24" s="3" t="str">
        <f t="shared" si="3"/>
        <v>Spu_Kx_PP</v>
      </c>
      <c r="C24" s="3" t="str">
        <f t="shared" si="3"/>
        <v>Spu_Kx_PX</v>
      </c>
      <c r="D24" s="12"/>
      <c r="E24" s="12" t="s">
        <v>595</v>
      </c>
      <c r="F24" s="12" t="s">
        <v>601</v>
      </c>
      <c r="G24" s="25">
        <v>565693</v>
      </c>
      <c r="H24" s="25">
        <v>14954</v>
      </c>
    </row>
    <row r="25" spans="1:8" x14ac:dyDescent="0.25">
      <c r="A25" s="16" t="s">
        <v>624</v>
      </c>
      <c r="B25" s="3" t="str">
        <f t="shared" si="3"/>
        <v>Spu_Ka_PP</v>
      </c>
      <c r="C25" s="3" t="str">
        <f t="shared" si="3"/>
        <v>Spu_Ka_PX</v>
      </c>
      <c r="D25" s="12"/>
      <c r="E25" s="12" t="s">
        <v>596</v>
      </c>
      <c r="F25" s="12" t="s">
        <v>51</v>
      </c>
      <c r="G25" s="25">
        <v>6403485</v>
      </c>
      <c r="H25" s="25">
        <v>159563</v>
      </c>
    </row>
    <row r="26" spans="1:8" x14ac:dyDescent="0.25">
      <c r="A26" s="16" t="s">
        <v>626</v>
      </c>
      <c r="B26" s="3" t="str">
        <f t="shared" si="3"/>
        <v>Spu_Kif_PP</v>
      </c>
      <c r="C26" s="3" t="str">
        <f t="shared" si="3"/>
        <v>Spu_Kif_PX</v>
      </c>
      <c r="D26" s="12"/>
      <c r="E26" s="12" t="s">
        <v>597</v>
      </c>
      <c r="F26" s="12" t="s">
        <v>592</v>
      </c>
      <c r="G26" s="25">
        <v>6367148</v>
      </c>
      <c r="H26" s="25">
        <v>158714</v>
      </c>
    </row>
    <row r="27" spans="1:8" x14ac:dyDescent="0.25">
      <c r="A27" s="16" t="s">
        <v>627</v>
      </c>
      <c r="B27" s="3" t="str">
        <f t="shared" si="3"/>
        <v>Spu_Kv_PP</v>
      </c>
      <c r="C27" s="3" t="str">
        <f t="shared" si="3"/>
        <v>Spu_Kv_PX</v>
      </c>
      <c r="D27" s="12"/>
      <c r="E27" s="12" t="s">
        <v>598</v>
      </c>
      <c r="F27" s="12" t="s">
        <v>205</v>
      </c>
      <c r="G27" s="25">
        <v>233735</v>
      </c>
      <c r="H27" s="25">
        <v>9137</v>
      </c>
    </row>
    <row r="28" spans="1:8" x14ac:dyDescent="0.25">
      <c r="A28" s="16" t="s">
        <v>628</v>
      </c>
      <c r="B28" s="3" t="str">
        <f t="shared" si="3"/>
        <v>Spu_Kaf_PP</v>
      </c>
      <c r="C28" s="3" t="str">
        <f t="shared" si="3"/>
        <v>Spu_Kaf_PX</v>
      </c>
      <c r="D28" s="12"/>
      <c r="E28" s="12" t="s">
        <v>599</v>
      </c>
      <c r="F28" s="12" t="s">
        <v>589</v>
      </c>
      <c r="G28" s="25">
        <v>22110</v>
      </c>
      <c r="H28" s="25">
        <v>6279</v>
      </c>
    </row>
    <row r="29" spans="1:8" x14ac:dyDescent="0.25">
      <c r="A29" s="16" t="s">
        <v>629</v>
      </c>
      <c r="B29" s="3" t="str">
        <f t="shared" si="3"/>
        <v>Spu_Kki_PP</v>
      </c>
      <c r="C29" s="3" t="str">
        <f t="shared" si="3"/>
        <v>Spu_Kki_PX</v>
      </c>
      <c r="D29" s="12"/>
      <c r="E29" s="12" t="s">
        <v>600</v>
      </c>
      <c r="F29" s="12" t="s">
        <v>602</v>
      </c>
      <c r="G29" s="25">
        <v>0</v>
      </c>
      <c r="H29" s="25">
        <v>0</v>
      </c>
    </row>
    <row r="30" spans="1:8" x14ac:dyDescent="0.25">
      <c r="A30" s="16" t="s">
        <v>630</v>
      </c>
      <c r="B30" s="3" t="str">
        <f t="shared" si="3"/>
        <v>Spu_KTot_PP</v>
      </c>
      <c r="C30" s="3" t="str">
        <f t="shared" si="3"/>
        <v>Spu_KTot_PX</v>
      </c>
      <c r="D30" s="12"/>
      <c r="E30" s="12"/>
      <c r="F30" s="13" t="s">
        <v>209</v>
      </c>
      <c r="G30" s="25">
        <v>13762826</v>
      </c>
      <c r="H30" s="25">
        <v>353125</v>
      </c>
    </row>
    <row r="31" spans="1:8" x14ac:dyDescent="0.25">
      <c r="A31" s="16"/>
      <c r="D31" s="12"/>
      <c r="E31" s="12"/>
      <c r="F31" s="12"/>
      <c r="G31" s="28"/>
      <c r="H31" s="28"/>
    </row>
    <row r="32" spans="1:8" x14ac:dyDescent="0.25">
      <c r="A32" s="16" t="s">
        <v>956</v>
      </c>
      <c r="B32" s="3" t="str">
        <f>"Spu_"&amp;$A32&amp;"_"&amp;B$4</f>
        <v>Spu_IU_PP</v>
      </c>
      <c r="C32" s="3" t="str">
        <f>"Spu_"&amp;$A32&amp;"_"&amp;C$4</f>
        <v>Spu_IU_PX</v>
      </c>
      <c r="D32" s="13" t="s">
        <v>7</v>
      </c>
      <c r="E32" s="12"/>
      <c r="F32" s="13" t="s">
        <v>603</v>
      </c>
      <c r="G32" s="25">
        <v>132297951</v>
      </c>
      <c r="H32" s="25">
        <v>3125586</v>
      </c>
    </row>
    <row r="33" spans="1:8" x14ac:dyDescent="0.25">
      <c r="A33" s="16"/>
      <c r="D33" s="12"/>
      <c r="E33" s="12"/>
      <c r="F33" s="12" t="s">
        <v>942</v>
      </c>
      <c r="G33" s="28"/>
      <c r="H33" s="28"/>
    </row>
    <row r="34" spans="1:8" x14ac:dyDescent="0.25">
      <c r="A34" s="16" t="s">
        <v>633</v>
      </c>
      <c r="B34" s="3" t="str">
        <f t="shared" ref="B34:C41" si="4">"Spu_"&amp;$A34&amp;"_"&amp;B$4</f>
        <v>Spu_Iep_PP</v>
      </c>
      <c r="C34" s="3" t="str">
        <f t="shared" si="4"/>
        <v>Spu_Iep_PX</v>
      </c>
      <c r="D34" s="12"/>
      <c r="E34" s="12" t="s">
        <v>604</v>
      </c>
      <c r="F34" s="12" t="s">
        <v>612</v>
      </c>
      <c r="G34" s="25">
        <v>2549438</v>
      </c>
      <c r="H34" s="25">
        <v>59683</v>
      </c>
    </row>
    <row r="35" spans="1:8" x14ac:dyDescent="0.25">
      <c r="A35" s="16" t="s">
        <v>634</v>
      </c>
      <c r="B35" s="3" t="str">
        <f t="shared" si="4"/>
        <v>Spu_Iio_PP</v>
      </c>
      <c r="C35" s="3" t="str">
        <f t="shared" si="4"/>
        <v>Spu_Iio_PX</v>
      </c>
      <c r="D35" s="12"/>
      <c r="E35" s="12" t="s">
        <v>605</v>
      </c>
      <c r="F35" s="12" t="s">
        <v>588</v>
      </c>
      <c r="G35" s="25">
        <v>3461606</v>
      </c>
      <c r="H35" s="25">
        <v>90763</v>
      </c>
    </row>
    <row r="36" spans="1:8" x14ac:dyDescent="0.25">
      <c r="A36" s="16" t="s">
        <v>635</v>
      </c>
      <c r="B36" s="3" t="str">
        <f t="shared" si="4"/>
        <v>Spu_Ixo_PP</v>
      </c>
      <c r="C36" s="3" t="str">
        <f t="shared" si="4"/>
        <v>Spu_Ixo_PX</v>
      </c>
      <c r="D36" s="12"/>
      <c r="E36" s="12" t="s">
        <v>606</v>
      </c>
      <c r="F36" s="12" t="s">
        <v>310</v>
      </c>
      <c r="G36" s="25">
        <v>34047264</v>
      </c>
      <c r="H36" s="25">
        <v>734346</v>
      </c>
    </row>
    <row r="37" spans="1:8" x14ac:dyDescent="0.25">
      <c r="A37" s="16" t="s">
        <v>636</v>
      </c>
      <c r="B37" s="3" t="str">
        <f t="shared" si="4"/>
        <v>Spu_Iea_PP</v>
      </c>
      <c r="C37" s="3" t="str">
        <f t="shared" si="4"/>
        <v>Spu_Iea_PX</v>
      </c>
      <c r="D37" s="12"/>
      <c r="E37" s="12" t="s">
        <v>607</v>
      </c>
      <c r="F37" s="12" t="s">
        <v>613</v>
      </c>
      <c r="G37" s="25">
        <v>120804</v>
      </c>
      <c r="H37" s="25">
        <v>3225</v>
      </c>
    </row>
    <row r="38" spans="1:8" x14ac:dyDescent="0.25">
      <c r="A38" s="16" t="s">
        <v>637</v>
      </c>
      <c r="B38" s="3" t="str">
        <f t="shared" si="4"/>
        <v>Spu_Ixa_PP</v>
      </c>
      <c r="C38" s="3" t="str">
        <f t="shared" si="4"/>
        <v>Spu_Ixa_PX</v>
      </c>
      <c r="D38" s="12"/>
      <c r="E38" s="12" t="s">
        <v>608</v>
      </c>
      <c r="F38" s="12" t="s">
        <v>306</v>
      </c>
      <c r="G38" s="25">
        <v>32668079</v>
      </c>
      <c r="H38" s="25">
        <v>663236</v>
      </c>
    </row>
    <row r="39" spans="1:8" x14ac:dyDescent="0.25">
      <c r="A39" s="16" t="s">
        <v>638</v>
      </c>
      <c r="B39" s="3" t="str">
        <f t="shared" si="4"/>
        <v>Spu_Iifa_PP</v>
      </c>
      <c r="C39" s="3" t="str">
        <f t="shared" si="4"/>
        <v>Spu_Iifa_PX</v>
      </c>
      <c r="D39" s="12"/>
      <c r="E39" s="12" t="s">
        <v>609</v>
      </c>
      <c r="F39" s="12" t="s">
        <v>592</v>
      </c>
      <c r="G39" s="25">
        <v>59154428</v>
      </c>
      <c r="H39" s="25">
        <v>1567471</v>
      </c>
    </row>
    <row r="40" spans="1:8" x14ac:dyDescent="0.25">
      <c r="A40" s="16" t="s">
        <v>639</v>
      </c>
      <c r="B40" s="3" t="str">
        <f t="shared" si="4"/>
        <v>Spu_Ikat_PP</v>
      </c>
      <c r="C40" s="3" t="str">
        <f t="shared" si="4"/>
        <v>Spu_Ikat_PX</v>
      </c>
      <c r="D40" s="12"/>
      <c r="E40" s="12" t="s">
        <v>610</v>
      </c>
      <c r="F40" s="12" t="s">
        <v>614</v>
      </c>
      <c r="G40" s="25">
        <v>3182</v>
      </c>
      <c r="H40" s="25">
        <v>48</v>
      </c>
    </row>
    <row r="41" spans="1:8" x14ac:dyDescent="0.25">
      <c r="A41" s="16" t="s">
        <v>640</v>
      </c>
      <c r="B41" s="3" t="str">
        <f t="shared" si="4"/>
        <v>Spu_Ix_PP</v>
      </c>
      <c r="C41" s="3" t="str">
        <f t="shared" si="4"/>
        <v>Spu_Ix_PX</v>
      </c>
      <c r="D41" s="12"/>
      <c r="E41" s="12" t="s">
        <v>611</v>
      </c>
      <c r="F41" s="12" t="s">
        <v>615</v>
      </c>
      <c r="G41" s="25">
        <v>293158</v>
      </c>
      <c r="H41" s="25">
        <v>6813</v>
      </c>
    </row>
    <row r="42" spans="1:8" x14ac:dyDescent="0.25"/>
    <row r="43" spans="1:8" hidden="1" x14ac:dyDescent="0.25"/>
  </sheetData>
  <sheetProtection algorithmName="SHA-512" hashValue="kSQU83upmMRENbnaVL3U3NocbrN808fTU7z+WxNIa0j+Pr7Tc0unYx215ltgrown0SnHr5oFuHKTuTeIUSlgkw==" saltValue="+G6GWOr06z+3I613U39vpQ==" spinCount="100000" sheet="1" objects="1" scenarios="1"/>
  <mergeCells count="2">
    <mergeCell ref="D3:H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>
    <tabColor theme="2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9.28515625" style="3" hidden="1" customWidth="1"/>
    <col min="2" max="2" width="14.28515625" style="3" hidden="1" customWidth="1"/>
    <col min="3" max="3" width="20.28515625" style="3" hidden="1" customWidth="1"/>
    <col min="4" max="4" width="2.85546875" style="3" bestFit="1" customWidth="1"/>
    <col min="5" max="5" width="4" style="3" bestFit="1" customWidth="1"/>
    <col min="6" max="6" width="108.28515625" style="3" customWidth="1"/>
    <col min="7" max="8" width="17" style="3" customWidth="1"/>
    <col min="9" max="9" width="9.140625" style="3" customWidth="1"/>
    <col min="10" max="16384" width="9.140625" style="3" hidden="1"/>
  </cols>
  <sheetData>
    <row r="1" spans="1:8" x14ac:dyDescent="0.25">
      <c r="D1" s="156" t="s">
        <v>1228</v>
      </c>
      <c r="E1" s="156"/>
      <c r="F1" s="156"/>
    </row>
    <row r="2" spans="1:8" x14ac:dyDescent="0.25"/>
    <row r="3" spans="1:8" ht="23.25" x14ac:dyDescent="0.25">
      <c r="D3" s="172" t="s">
        <v>988</v>
      </c>
      <c r="E3" s="173"/>
      <c r="F3" s="173"/>
      <c r="G3" s="173"/>
      <c r="H3" s="174"/>
    </row>
    <row r="4" spans="1:8" ht="25.5" x14ac:dyDescent="0.25">
      <c r="A4" s="10" t="s">
        <v>31</v>
      </c>
      <c r="D4" s="13"/>
      <c r="E4" s="12"/>
      <c r="F4" s="12"/>
      <c r="G4" s="18" t="s">
        <v>1146</v>
      </c>
      <c r="H4" s="18" t="s">
        <v>1147</v>
      </c>
    </row>
    <row r="5" spans="1:8" x14ac:dyDescent="0.25">
      <c r="B5" s="11" t="s">
        <v>541</v>
      </c>
      <c r="C5" s="11" t="s">
        <v>542</v>
      </c>
      <c r="D5" s="13"/>
      <c r="E5" s="12"/>
      <c r="F5" s="31" t="s">
        <v>1269</v>
      </c>
      <c r="G5" s="18"/>
      <c r="H5" s="18"/>
    </row>
    <row r="6" spans="1:8" x14ac:dyDescent="0.25">
      <c r="A6" s="16" t="s">
        <v>1261</v>
      </c>
      <c r="B6" s="3" t="str">
        <f>"Snh_"&amp;$A6&amp;"_"&amp;B$5</f>
        <v>Snh_NedAkP_UY</v>
      </c>
      <c r="C6" s="3" t="str">
        <f>"Snh_"&amp;$A6&amp;"_"&amp;C$5</f>
        <v>Snh_NedAkP_GY</v>
      </c>
      <c r="D6" s="12" t="s">
        <v>0</v>
      </c>
      <c r="E6" s="12"/>
      <c r="F6" s="29" t="s">
        <v>517</v>
      </c>
      <c r="G6" s="25">
        <v>43199913</v>
      </c>
      <c r="H6" s="25">
        <v>3542745</v>
      </c>
    </row>
    <row r="7" spans="1:8" x14ac:dyDescent="0.25">
      <c r="A7" s="16"/>
      <c r="D7" s="12"/>
      <c r="E7" s="12"/>
      <c r="F7" s="31" t="s">
        <v>519</v>
      </c>
      <c r="G7" s="28"/>
      <c r="H7" s="28"/>
    </row>
    <row r="8" spans="1:8" x14ac:dyDescent="0.25">
      <c r="A8" s="16" t="s">
        <v>1262</v>
      </c>
      <c r="B8" s="3" t="str">
        <f t="shared" ref="B8:C14" si="0">"Snh_"&amp;$A8&amp;"_"&amp;B$5</f>
        <v>Snh_NedVkr_UY</v>
      </c>
      <c r="C8" s="3" t="str">
        <f t="shared" si="0"/>
        <v>Snh_NedVkr_GY</v>
      </c>
      <c r="D8" s="12"/>
      <c r="E8" s="12" t="s">
        <v>803</v>
      </c>
      <c r="F8" s="29" t="s">
        <v>329</v>
      </c>
      <c r="G8" s="25">
        <v>56612</v>
      </c>
      <c r="H8" s="25">
        <v>5859</v>
      </c>
    </row>
    <row r="9" spans="1:8" x14ac:dyDescent="0.25">
      <c r="A9" s="16" t="s">
        <v>1263</v>
      </c>
      <c r="B9" s="3" t="str">
        <f t="shared" si="0"/>
        <v>Snh_NedNh_UY</v>
      </c>
      <c r="C9" s="3" t="str">
        <f t="shared" si="0"/>
        <v>Snh_NedNh_GY</v>
      </c>
      <c r="D9" s="12"/>
      <c r="E9" s="12" t="s">
        <v>804</v>
      </c>
      <c r="F9" s="29" t="s">
        <v>523</v>
      </c>
      <c r="G9" s="25">
        <v>16171587</v>
      </c>
      <c r="H9" s="25">
        <v>884862</v>
      </c>
    </row>
    <row r="10" spans="1:8" ht="25.5" x14ac:dyDescent="0.25">
      <c r="A10" s="16" t="s">
        <v>1264</v>
      </c>
      <c r="B10" s="3" t="str">
        <f t="shared" si="0"/>
        <v>Snh_NedT_UY</v>
      </c>
      <c r="C10" s="3" t="str">
        <f t="shared" si="0"/>
        <v>Snh_NedT_GY</v>
      </c>
      <c r="D10" s="12"/>
      <c r="E10" s="12" t="s">
        <v>805</v>
      </c>
      <c r="F10" s="29" t="s">
        <v>524</v>
      </c>
      <c r="G10" s="25">
        <v>14070955</v>
      </c>
      <c r="H10" s="25">
        <v>905599</v>
      </c>
    </row>
    <row r="11" spans="1:8" x14ac:dyDescent="0.25">
      <c r="A11" s="16" t="s">
        <v>1265</v>
      </c>
      <c r="B11" s="3" t="str">
        <f t="shared" si="0"/>
        <v>Snh_NedX_UY</v>
      </c>
      <c r="C11" s="3" t="str">
        <f t="shared" si="0"/>
        <v>Snh_NedX_GY</v>
      </c>
      <c r="D11" s="12"/>
      <c r="E11" s="12" t="s">
        <v>806</v>
      </c>
      <c r="F11" s="29" t="s">
        <v>520</v>
      </c>
      <c r="G11" s="25">
        <v>376161</v>
      </c>
      <c r="H11" s="25">
        <v>-1315317</v>
      </c>
    </row>
    <row r="12" spans="1:8" x14ac:dyDescent="0.25">
      <c r="A12" s="16" t="s">
        <v>1266</v>
      </c>
      <c r="B12" s="3" t="str">
        <f t="shared" si="0"/>
        <v>Snh_NedVre_UY</v>
      </c>
      <c r="C12" s="3" t="str">
        <f t="shared" si="0"/>
        <v>Snh_NedVre_GY</v>
      </c>
      <c r="D12" s="12"/>
      <c r="E12" s="12" t="s">
        <v>807</v>
      </c>
      <c r="F12" s="29" t="s">
        <v>521</v>
      </c>
      <c r="G12" s="25">
        <v>-600</v>
      </c>
      <c r="H12" s="25">
        <v>0</v>
      </c>
    </row>
    <row r="13" spans="1:8" x14ac:dyDescent="0.25">
      <c r="A13" s="16" t="s">
        <v>1267</v>
      </c>
      <c r="B13" s="3" t="str">
        <f t="shared" si="0"/>
        <v>Snh_NedEt_UY</v>
      </c>
      <c r="C13" s="3" t="str">
        <f t="shared" si="0"/>
        <v>Snh_NedEt_GY</v>
      </c>
      <c r="D13" s="12"/>
      <c r="E13" s="12" t="s">
        <v>808</v>
      </c>
      <c r="F13" s="29" t="s">
        <v>522</v>
      </c>
      <c r="G13" s="25">
        <v>5185190</v>
      </c>
      <c r="H13" s="25">
        <v>10905</v>
      </c>
    </row>
    <row r="14" spans="1:8" ht="25.5" x14ac:dyDescent="0.25">
      <c r="A14" s="16" t="s">
        <v>1268</v>
      </c>
      <c r="B14" s="3" t="str">
        <f t="shared" si="0"/>
        <v>Snh_NedAkU_UY</v>
      </c>
      <c r="C14" s="3" t="str">
        <f t="shared" si="0"/>
        <v>Snh_NedAkU_GY</v>
      </c>
      <c r="D14" s="12" t="s">
        <v>1</v>
      </c>
      <c r="E14" s="12"/>
      <c r="F14" s="29" t="s">
        <v>943</v>
      </c>
      <c r="G14" s="25">
        <v>40547528</v>
      </c>
      <c r="H14" s="25">
        <v>2201645</v>
      </c>
    </row>
    <row r="15" spans="1:8" x14ac:dyDescent="0.25">
      <c r="A15" s="16"/>
      <c r="D15" s="12"/>
      <c r="E15" s="12"/>
      <c r="F15" s="29"/>
      <c r="G15" s="25"/>
      <c r="H15" s="25"/>
    </row>
    <row r="16" spans="1:8" ht="25.5" x14ac:dyDescent="0.25">
      <c r="A16" s="16"/>
      <c r="D16" s="12"/>
      <c r="E16" s="12"/>
      <c r="F16" s="31" t="s">
        <v>525</v>
      </c>
      <c r="G16" s="28"/>
      <c r="H16" s="28"/>
    </row>
    <row r="17" spans="1:8" x14ac:dyDescent="0.25">
      <c r="A17" s="16" t="s">
        <v>531</v>
      </c>
      <c r="B17" s="3" t="str">
        <f t="shared" ref="B17:C25" si="1">"Snh_"&amp;$A17&amp;"_"&amp;B$5</f>
        <v>Snh_KrAkP_UY</v>
      </c>
      <c r="C17" s="3" t="str">
        <f t="shared" si="1"/>
        <v>Snh_KrAkP_GY</v>
      </c>
      <c r="D17" s="12" t="s">
        <v>0</v>
      </c>
      <c r="E17" s="12"/>
      <c r="F17" s="29" t="s">
        <v>526</v>
      </c>
      <c r="G17" s="25">
        <v>73412</v>
      </c>
      <c r="H17" s="25">
        <v>1399</v>
      </c>
    </row>
    <row r="18" spans="1:8" x14ac:dyDescent="0.25">
      <c r="A18" s="16"/>
      <c r="B18" s="3" t="str">
        <f t="shared" si="1"/>
        <v>Snh__UY</v>
      </c>
      <c r="C18" s="3" t="str">
        <f t="shared" si="1"/>
        <v>Snh__GY</v>
      </c>
      <c r="D18" s="12"/>
      <c r="E18" s="12"/>
      <c r="F18" s="31" t="s">
        <v>519</v>
      </c>
      <c r="G18" s="28"/>
      <c r="H18" s="28"/>
    </row>
    <row r="19" spans="1:8" x14ac:dyDescent="0.25">
      <c r="A19" s="16" t="s">
        <v>532</v>
      </c>
      <c r="B19" s="3" t="str">
        <f t="shared" si="1"/>
        <v>Snh_KrVkr_UY</v>
      </c>
      <c r="C19" s="3" t="str">
        <f t="shared" si="1"/>
        <v>Snh_KrVkr_GY</v>
      </c>
      <c r="D19" s="12"/>
      <c r="E19" s="12" t="s">
        <v>803</v>
      </c>
      <c r="F19" s="29" t="s">
        <v>329</v>
      </c>
      <c r="G19" s="25">
        <v>99</v>
      </c>
      <c r="H19" s="25">
        <v>269</v>
      </c>
    </row>
    <row r="20" spans="1:8" x14ac:dyDescent="0.25">
      <c r="A20" s="16" t="s">
        <v>533</v>
      </c>
      <c r="B20" s="3" t="str">
        <f t="shared" si="1"/>
        <v>Snh_KrNh_UY</v>
      </c>
      <c r="C20" s="3" t="str">
        <f t="shared" si="1"/>
        <v>Snh_KrNh_GY</v>
      </c>
      <c r="D20" s="12"/>
      <c r="E20" s="12" t="s">
        <v>804</v>
      </c>
      <c r="F20" s="29" t="s">
        <v>523</v>
      </c>
      <c r="G20" s="25">
        <v>27578</v>
      </c>
      <c r="H20" s="25">
        <v>20014</v>
      </c>
    </row>
    <row r="21" spans="1:8" ht="25.5" x14ac:dyDescent="0.25">
      <c r="A21" s="16" t="s">
        <v>534</v>
      </c>
      <c r="B21" s="3" t="str">
        <f t="shared" si="1"/>
        <v>Snh_KrT_UY</v>
      </c>
      <c r="C21" s="3" t="str">
        <f t="shared" si="1"/>
        <v>Snh_KrT_GY</v>
      </c>
      <c r="D21" s="12"/>
      <c r="E21" s="12" t="s">
        <v>805</v>
      </c>
      <c r="F21" s="29" t="s">
        <v>530</v>
      </c>
      <c r="G21" s="25">
        <v>22516</v>
      </c>
      <c r="H21" s="25">
        <v>12106</v>
      </c>
    </row>
    <row r="22" spans="1:8" x14ac:dyDescent="0.25">
      <c r="A22" s="16" t="s">
        <v>535</v>
      </c>
      <c r="B22" s="3" t="str">
        <f t="shared" si="1"/>
        <v>Snh_KrX_UY</v>
      </c>
      <c r="C22" s="3" t="str">
        <f t="shared" si="1"/>
        <v>Snh_KrX_GY</v>
      </c>
      <c r="D22" s="12"/>
      <c r="E22" s="12" t="s">
        <v>806</v>
      </c>
      <c r="F22" s="29" t="s">
        <v>520</v>
      </c>
      <c r="G22" s="25">
        <v>206</v>
      </c>
      <c r="H22" s="25">
        <v>14909</v>
      </c>
    </row>
    <row r="23" spans="1:8" x14ac:dyDescent="0.25">
      <c r="A23" s="16" t="s">
        <v>536</v>
      </c>
      <c r="B23" s="3" t="str">
        <f t="shared" si="1"/>
        <v>Snh_KrVre_UY</v>
      </c>
      <c r="C23" s="3" t="str">
        <f t="shared" si="1"/>
        <v>Snh_KrVre_GY</v>
      </c>
      <c r="D23" s="12"/>
      <c r="E23" s="12" t="s">
        <v>807</v>
      </c>
      <c r="F23" s="29" t="s">
        <v>521</v>
      </c>
      <c r="G23" s="25">
        <v>75</v>
      </c>
      <c r="H23" s="25">
        <v>0</v>
      </c>
    </row>
    <row r="24" spans="1:8" x14ac:dyDescent="0.25">
      <c r="A24" s="16" t="s">
        <v>537</v>
      </c>
      <c r="B24" s="3" t="str">
        <f t="shared" si="1"/>
        <v>Snh_KrEt_UY</v>
      </c>
      <c r="C24" s="3" t="str">
        <f t="shared" si="1"/>
        <v>Snh_KrEt_GY</v>
      </c>
      <c r="D24" s="12"/>
      <c r="E24" s="12" t="s">
        <v>808</v>
      </c>
      <c r="F24" s="29" t="s">
        <v>527</v>
      </c>
      <c r="G24" s="25">
        <v>0</v>
      </c>
      <c r="H24" s="25">
        <v>0</v>
      </c>
    </row>
    <row r="25" spans="1:8" x14ac:dyDescent="0.25">
      <c r="A25" s="16" t="s">
        <v>538</v>
      </c>
      <c r="B25" s="3" t="str">
        <f t="shared" si="1"/>
        <v>Snh_KrAkU_UY</v>
      </c>
      <c r="C25" s="3" t="str">
        <f t="shared" si="1"/>
        <v>Snh_KrAkU_GY</v>
      </c>
      <c r="D25" s="12" t="s">
        <v>1</v>
      </c>
      <c r="E25" s="12"/>
      <c r="F25" s="29" t="s">
        <v>944</v>
      </c>
      <c r="G25" s="25">
        <v>78851</v>
      </c>
      <c r="H25" s="25">
        <v>24485</v>
      </c>
    </row>
    <row r="26" spans="1:8" x14ac:dyDescent="0.25">
      <c r="A26" s="16"/>
      <c r="D26" s="12"/>
      <c r="E26" s="12"/>
      <c r="F26" s="29"/>
      <c r="G26" s="25"/>
      <c r="H26" s="25"/>
    </row>
    <row r="27" spans="1:8" x14ac:dyDescent="0.25">
      <c r="A27" s="16"/>
      <c r="D27" s="12"/>
      <c r="E27" s="12"/>
      <c r="F27" s="31" t="s">
        <v>528</v>
      </c>
      <c r="G27" s="28"/>
      <c r="H27" s="28"/>
    </row>
    <row r="28" spans="1:8" x14ac:dyDescent="0.25">
      <c r="A28" s="16" t="s">
        <v>539</v>
      </c>
      <c r="B28" s="3" t="str">
        <f>"Snh_"&amp;$A28&amp;"_"&amp;B$5</f>
        <v>Snh_EtIn_UY</v>
      </c>
      <c r="C28" s="3" t="str">
        <f>"Snh_"&amp;$A28&amp;"_"&amp;C$5</f>
        <v>Snh_EtIn_GY</v>
      </c>
      <c r="D28" s="12" t="s">
        <v>0</v>
      </c>
      <c r="E28" s="12"/>
      <c r="F28" s="29" t="s">
        <v>1270</v>
      </c>
      <c r="G28" s="25">
        <v>2039918</v>
      </c>
      <c r="H28" s="25">
        <v>3725</v>
      </c>
    </row>
    <row r="29" spans="1:8" x14ac:dyDescent="0.25">
      <c r="A29" s="16" t="s">
        <v>540</v>
      </c>
      <c r="B29" s="3" t="str">
        <f>"Snh_"&amp;$A29&amp;"_"&amp;B$5</f>
        <v>Snh_EtAfF_UY</v>
      </c>
      <c r="C29" s="3" t="str">
        <f>"Snh_"&amp;$A29&amp;"_"&amp;C$5</f>
        <v>Snh_EtAfF_GY</v>
      </c>
      <c r="D29" s="12" t="s">
        <v>1</v>
      </c>
      <c r="E29" s="12"/>
      <c r="F29" s="29" t="s">
        <v>529</v>
      </c>
      <c r="G29" s="25">
        <v>1760162</v>
      </c>
      <c r="H29" s="25">
        <v>0</v>
      </c>
    </row>
    <row r="30" spans="1:8" x14ac:dyDescent="0.25"/>
    <row r="31" spans="1:8" x14ac:dyDescent="0.25"/>
    <row r="32" spans="1:8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</sheetData>
  <sheetProtection algorithmName="SHA-512" hashValue="VZzLB/P+/YzXuCq23FGA78zLiYYHGjBSa7U6KcPt9dRDJLrw7gNf5J2WiaG99sfhGStEd88OZ89f0mOSKXICkQ==" saltValue="9AtVZqIZcG8XcR9nUOqzdQ==" spinCount="100000" sheet="1" objects="1" scenarios="1"/>
  <mergeCells count="2">
    <mergeCell ref="D1:F1"/>
    <mergeCell ref="D3:H3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tabColor theme="2"/>
    <pageSetUpPr fitToPage="1"/>
  </sheetPr>
  <dimension ref="A1:O21"/>
  <sheetViews>
    <sheetView showGridLines="0" topLeftCell="F1" zoomScaleNormal="100" workbookViewId="0">
      <selection activeCell="F1" sqref="F1:H1"/>
    </sheetView>
  </sheetViews>
  <sheetFormatPr defaultColWidth="0" defaultRowHeight="15" zeroHeight="1" x14ac:dyDescent="0.25"/>
  <cols>
    <col min="1" max="1" width="10.28515625" style="3" hidden="1" customWidth="1"/>
    <col min="2" max="2" width="19.140625" style="3" hidden="1" customWidth="1"/>
    <col min="3" max="3" width="7.85546875" style="3" hidden="1" customWidth="1"/>
    <col min="4" max="4" width="12.5703125" style="3" hidden="1" customWidth="1"/>
    <col min="5" max="5" width="15.85546875" style="3" hidden="1" customWidth="1"/>
    <col min="6" max="6" width="4.85546875" style="3" bestFit="1" customWidth="1"/>
    <col min="7" max="7" width="5.140625" style="3" bestFit="1" customWidth="1"/>
    <col min="8" max="8" width="44.42578125" style="3" bestFit="1" customWidth="1"/>
    <col min="9" max="9" width="17.42578125" style="3" customWidth="1"/>
    <col min="10" max="10" width="17.7109375" style="3" customWidth="1"/>
    <col min="11" max="11" width="16.7109375" style="3" customWidth="1"/>
    <col min="12" max="12" width="16.42578125" style="3" customWidth="1"/>
    <col min="13" max="13" width="9.140625" style="3" customWidth="1"/>
    <col min="14" max="15" width="0" style="3" hidden="1" customWidth="1"/>
    <col min="16" max="16384" width="9.140625" style="3" hidden="1"/>
  </cols>
  <sheetData>
    <row r="1" spans="1:12" x14ac:dyDescent="0.25">
      <c r="F1" s="156" t="s">
        <v>1228</v>
      </c>
      <c r="G1" s="156"/>
      <c r="H1" s="156"/>
    </row>
    <row r="2" spans="1:12" x14ac:dyDescent="0.25"/>
    <row r="3" spans="1:12" ht="46.5" customHeight="1" x14ac:dyDescent="0.25">
      <c r="F3" s="175" t="s">
        <v>1203</v>
      </c>
      <c r="G3" s="176"/>
      <c r="H3" s="176"/>
      <c r="I3" s="176"/>
      <c r="J3" s="176"/>
      <c r="K3" s="176"/>
      <c r="L3" s="176"/>
    </row>
    <row r="4" spans="1:12" ht="78.75" x14ac:dyDescent="0.25">
      <c r="A4" s="10" t="s">
        <v>31</v>
      </c>
      <c r="B4" s="11" t="s">
        <v>815</v>
      </c>
      <c r="C4" s="11" t="s">
        <v>1272</v>
      </c>
      <c r="D4" s="11" t="s">
        <v>682</v>
      </c>
      <c r="E4" s="11" t="s">
        <v>663</v>
      </c>
      <c r="F4" s="12"/>
      <c r="G4" s="12"/>
      <c r="H4" s="13"/>
      <c r="I4" s="18" t="s">
        <v>945</v>
      </c>
      <c r="J4" s="18" t="s">
        <v>1271</v>
      </c>
      <c r="K4" s="18" t="s">
        <v>946</v>
      </c>
      <c r="L4" s="18" t="s">
        <v>662</v>
      </c>
    </row>
    <row r="5" spans="1:12" x14ac:dyDescent="0.25">
      <c r="A5" s="16" t="s">
        <v>574</v>
      </c>
      <c r="B5" s="3" t="str">
        <f>"UnSb_"&amp;$A5&amp;"_"&amp;B$4</f>
        <v>UnSb_Off_UG</v>
      </c>
      <c r="C5" s="3" t="str">
        <f t="shared" ref="C5:E19" si="0">"UnSb_"&amp;$A5&amp;"_"&amp;C$4</f>
        <v>UnSb_Off_AN</v>
      </c>
      <c r="D5" s="3" t="str">
        <f t="shared" si="0"/>
        <v>UnSb_Off_Ynh</v>
      </c>
      <c r="E5" s="3" t="str">
        <f t="shared" si="0"/>
        <v>UnSb_Off_EtP</v>
      </c>
      <c r="F5" s="13" t="s">
        <v>0</v>
      </c>
      <c r="G5" s="12"/>
      <c r="H5" s="13" t="s">
        <v>661</v>
      </c>
      <c r="I5" s="25">
        <v>64831202</v>
      </c>
      <c r="J5" s="25">
        <v>8298</v>
      </c>
      <c r="K5" s="25">
        <v>-1505</v>
      </c>
      <c r="L5" s="25">
        <v>1481</v>
      </c>
    </row>
    <row r="6" spans="1:12" x14ac:dyDescent="0.25">
      <c r="A6" s="16"/>
      <c r="E6" s="3" t="str">
        <f t="shared" si="0"/>
        <v>UnSb__EtP</v>
      </c>
      <c r="F6" s="13" t="s">
        <v>1</v>
      </c>
      <c r="G6" s="12"/>
      <c r="H6" s="13" t="s">
        <v>557</v>
      </c>
      <c r="I6" s="28"/>
      <c r="J6" s="28"/>
      <c r="K6" s="28"/>
      <c r="L6" s="73"/>
    </row>
    <row r="7" spans="1:12" x14ac:dyDescent="0.25">
      <c r="A7" s="16" t="s">
        <v>665</v>
      </c>
      <c r="B7" s="3" t="str">
        <f t="shared" ref="B7:D9" si="1">"UnSb_"&amp;$A7&amp;"_"&amp;B$4</f>
        <v>UnSb_Land_UG</v>
      </c>
      <c r="C7" s="3" t="str">
        <f t="shared" si="1"/>
        <v>UnSb_Land_AN</v>
      </c>
      <c r="D7" s="3" t="str">
        <f t="shared" si="1"/>
        <v>UnSb_Land_Ynh</v>
      </c>
      <c r="E7" s="3" t="str">
        <f t="shared" si="0"/>
        <v>UnSb_Land_EtP</v>
      </c>
      <c r="F7" s="12"/>
      <c r="G7" s="12" t="s">
        <v>643</v>
      </c>
      <c r="H7" s="12" t="s">
        <v>664</v>
      </c>
      <c r="I7" s="25">
        <v>76124148</v>
      </c>
      <c r="J7" s="25">
        <v>9299202</v>
      </c>
      <c r="K7" s="25">
        <v>-88975</v>
      </c>
      <c r="L7" s="25">
        <v>1551736</v>
      </c>
    </row>
    <row r="8" spans="1:12" x14ac:dyDescent="0.25">
      <c r="A8" s="16" t="s">
        <v>666</v>
      </c>
      <c r="B8" s="3" t="str">
        <f t="shared" si="1"/>
        <v>UnSb_Indu_UG</v>
      </c>
      <c r="C8" s="3" t="str">
        <f t="shared" si="1"/>
        <v>UnSb_Indu_AN</v>
      </c>
      <c r="D8" s="3" t="str">
        <f t="shared" si="1"/>
        <v>UnSb_Indu_Ynh</v>
      </c>
      <c r="E8" s="3" t="str">
        <f t="shared" si="0"/>
        <v>UnSb_Indu_EtP</v>
      </c>
      <c r="F8" s="12"/>
      <c r="G8" s="12" t="s">
        <v>644</v>
      </c>
      <c r="H8" s="12" t="s">
        <v>674</v>
      </c>
      <c r="I8" s="25">
        <v>145653286</v>
      </c>
      <c r="J8" s="25">
        <v>2872867</v>
      </c>
      <c r="K8" s="25">
        <v>262214</v>
      </c>
      <c r="L8" s="25">
        <v>265544</v>
      </c>
    </row>
    <row r="9" spans="1:12" x14ac:dyDescent="0.25">
      <c r="A9" s="16" t="s">
        <v>667</v>
      </c>
      <c r="B9" s="3" t="str">
        <f t="shared" si="1"/>
        <v>UnSb_Nrg_UG</v>
      </c>
      <c r="C9" s="3" t="str">
        <f t="shared" si="1"/>
        <v>UnSb_Nrg_AN</v>
      </c>
      <c r="D9" s="3" t="str">
        <f t="shared" si="1"/>
        <v>UnSb_Nrg_Ynh</v>
      </c>
      <c r="E9" s="3" t="str">
        <f t="shared" si="0"/>
        <v>UnSb_Nrg_EtP</v>
      </c>
      <c r="F9" s="12"/>
      <c r="G9" s="12" t="s">
        <v>645</v>
      </c>
      <c r="H9" s="12" t="s">
        <v>653</v>
      </c>
      <c r="I9" s="25">
        <v>38741532</v>
      </c>
      <c r="J9" s="25">
        <v>354684</v>
      </c>
      <c r="K9" s="25">
        <v>-251293</v>
      </c>
      <c r="L9" s="25">
        <v>217685</v>
      </c>
    </row>
    <row r="10" spans="1:12" x14ac:dyDescent="0.25">
      <c r="A10" s="16" t="s">
        <v>678</v>
      </c>
      <c r="B10" s="3" t="str">
        <f t="shared" ref="B10:D11" si="2">"UnSb_"&amp;$A10&amp;"_"&amp;B$4</f>
        <v>UnSb_BATot_UG</v>
      </c>
      <c r="C10" s="3" t="str">
        <f t="shared" si="2"/>
        <v>UnSb_BATot_AN</v>
      </c>
      <c r="D10" s="3" t="str">
        <f t="shared" si="2"/>
        <v>UnSb_BATot_Ynh</v>
      </c>
      <c r="E10" s="3" t="str">
        <f t="shared" si="0"/>
        <v>UnSb_BATot_EtP</v>
      </c>
      <c r="F10" s="12"/>
      <c r="G10" s="12" t="s">
        <v>646</v>
      </c>
      <c r="H10" s="12" t="s">
        <v>654</v>
      </c>
      <c r="I10" s="25">
        <v>43391285</v>
      </c>
      <c r="J10" s="25">
        <v>1658308</v>
      </c>
      <c r="K10" s="25">
        <v>456536</v>
      </c>
      <c r="L10" s="25">
        <v>188371</v>
      </c>
    </row>
    <row r="11" spans="1:12" x14ac:dyDescent="0.25">
      <c r="A11" s="16" t="s">
        <v>668</v>
      </c>
      <c r="B11" s="3" t="str">
        <f t="shared" si="2"/>
        <v>UnSb_Hnd_UG</v>
      </c>
      <c r="C11" s="3" t="str">
        <f t="shared" si="2"/>
        <v>UnSb_Hnd_AN</v>
      </c>
      <c r="D11" s="3" t="str">
        <f t="shared" si="2"/>
        <v>UnSb_Hnd_Ynh</v>
      </c>
      <c r="E11" s="3" t="str">
        <f t="shared" si="0"/>
        <v>UnSb_Hnd_EtP</v>
      </c>
      <c r="F11" s="12"/>
      <c r="G11" s="12" t="s">
        <v>647</v>
      </c>
      <c r="H11" s="12" t="s">
        <v>655</v>
      </c>
      <c r="I11" s="25">
        <v>95801946</v>
      </c>
      <c r="J11" s="25">
        <v>3463762</v>
      </c>
      <c r="K11" s="25">
        <v>715443</v>
      </c>
      <c r="L11" s="25">
        <v>835293</v>
      </c>
    </row>
    <row r="12" spans="1:12" x14ac:dyDescent="0.25">
      <c r="A12" s="16" t="s">
        <v>679</v>
      </c>
      <c r="B12" s="3" t="str">
        <f t="shared" ref="B12:D14" si="3">"UnSb_"&amp;$A12&amp;"_"&amp;B$4</f>
        <v>UnSb_TransTot_UG</v>
      </c>
      <c r="C12" s="3" t="str">
        <f t="shared" si="3"/>
        <v>UnSb_TransTot_AN</v>
      </c>
      <c r="D12" s="3" t="str">
        <f t="shared" si="3"/>
        <v>UnSb_TransTot_Ynh</v>
      </c>
      <c r="E12" s="3" t="str">
        <f t="shared" si="0"/>
        <v>UnSb_TransTot_EtP</v>
      </c>
      <c r="F12" s="12"/>
      <c r="G12" s="12" t="s">
        <v>648</v>
      </c>
      <c r="H12" s="12" t="s">
        <v>656</v>
      </c>
      <c r="I12" s="25">
        <v>71357381</v>
      </c>
      <c r="J12" s="25">
        <v>3152350</v>
      </c>
      <c r="K12" s="25">
        <v>450269</v>
      </c>
      <c r="L12" s="25">
        <v>678846</v>
      </c>
    </row>
    <row r="13" spans="1:12" x14ac:dyDescent="0.25">
      <c r="A13" s="16" t="s">
        <v>669</v>
      </c>
      <c r="B13" s="3" t="str">
        <f t="shared" si="3"/>
        <v>UnSb_Info_UG</v>
      </c>
      <c r="C13" s="3" t="str">
        <f t="shared" si="3"/>
        <v>UnSb_Info_AN</v>
      </c>
      <c r="D13" s="3" t="str">
        <f t="shared" si="3"/>
        <v>UnSb_Info_Ynh</v>
      </c>
      <c r="E13" s="3" t="str">
        <f t="shared" si="0"/>
        <v>UnSb_Info_EtP</v>
      </c>
      <c r="F13" s="12"/>
      <c r="G13" s="12" t="s">
        <v>649</v>
      </c>
      <c r="H13" s="12" t="s">
        <v>657</v>
      </c>
      <c r="I13" s="25">
        <v>21495265</v>
      </c>
      <c r="J13" s="25">
        <v>591034</v>
      </c>
      <c r="K13" s="25">
        <v>307657</v>
      </c>
      <c r="L13" s="25">
        <v>19139</v>
      </c>
    </row>
    <row r="14" spans="1:12" x14ac:dyDescent="0.25">
      <c r="A14" s="16" t="s">
        <v>670</v>
      </c>
      <c r="B14" s="3" t="str">
        <f t="shared" si="3"/>
        <v>UnSb_Fin_UG</v>
      </c>
      <c r="C14" s="3" t="str">
        <f t="shared" si="3"/>
        <v>UnSb_Fin_AN</v>
      </c>
      <c r="D14" s="3" t="str">
        <f t="shared" si="3"/>
        <v>UnSb_Fin_Ynh</v>
      </c>
      <c r="E14" s="3" t="str">
        <f t="shared" si="0"/>
        <v>UnSb_Fin_EtP</v>
      </c>
      <c r="F14" s="12"/>
      <c r="G14" s="12" t="s">
        <v>650</v>
      </c>
      <c r="H14" s="12" t="s">
        <v>675</v>
      </c>
      <c r="I14" s="25">
        <v>577403982</v>
      </c>
      <c r="J14" s="25">
        <v>1527850</v>
      </c>
      <c r="K14" s="25">
        <v>26698</v>
      </c>
      <c r="L14" s="25">
        <v>409993</v>
      </c>
    </row>
    <row r="15" spans="1:12" x14ac:dyDescent="0.25">
      <c r="A15" s="16" t="s">
        <v>680</v>
      </c>
      <c r="B15" s="3" t="str">
        <f t="shared" ref="B15:D19" si="4">"UnSb_"&amp;$A15&amp;"_"&amp;B$4</f>
        <v>UnSb_FETot_UG</v>
      </c>
      <c r="C15" s="3" t="str">
        <f t="shared" si="4"/>
        <v>UnSb_FETot_AN</v>
      </c>
      <c r="D15" s="3" t="str">
        <f t="shared" si="4"/>
        <v>UnSb_FETot_Ynh</v>
      </c>
      <c r="E15" s="3" t="str">
        <f t="shared" si="0"/>
        <v>UnSb_FETot_EtP</v>
      </c>
      <c r="F15" s="12"/>
      <c r="G15" s="12" t="s">
        <v>651</v>
      </c>
      <c r="H15" s="12" t="s">
        <v>658</v>
      </c>
      <c r="I15" s="25">
        <v>244336184</v>
      </c>
      <c r="J15" s="25">
        <v>3900845</v>
      </c>
      <c r="K15" s="25">
        <v>-54835</v>
      </c>
      <c r="L15" s="25">
        <v>660953</v>
      </c>
    </row>
    <row r="16" spans="1:12" x14ac:dyDescent="0.25">
      <c r="A16" s="16" t="s">
        <v>681</v>
      </c>
      <c r="B16" s="3" t="str">
        <f t="shared" si="4"/>
        <v>UnSb_ErhOvr_UG</v>
      </c>
      <c r="C16" s="3" t="str">
        <f t="shared" si="4"/>
        <v>UnSb_ErhOvr_AN</v>
      </c>
      <c r="D16" s="3" t="str">
        <f t="shared" si="4"/>
        <v>UnSb_ErhOvr_Ynh</v>
      </c>
      <c r="E16" s="3" t="str">
        <f t="shared" si="0"/>
        <v>UnSb_ErhOvr_EtP</v>
      </c>
      <c r="F16" s="12"/>
      <c r="G16" s="12" t="s">
        <v>652</v>
      </c>
      <c r="H16" s="12" t="s">
        <v>676</v>
      </c>
      <c r="I16" s="25">
        <v>91633994</v>
      </c>
      <c r="J16" s="25">
        <v>3423329</v>
      </c>
      <c r="K16" s="25">
        <v>468998</v>
      </c>
      <c r="L16" s="25">
        <v>419150</v>
      </c>
    </row>
    <row r="17" spans="1:12" x14ac:dyDescent="0.25">
      <c r="A17" s="16" t="s">
        <v>671</v>
      </c>
      <c r="B17" s="3" t="str">
        <f t="shared" si="4"/>
        <v>UnSb_ErhTot_UG</v>
      </c>
      <c r="C17" s="3" t="str">
        <f t="shared" si="4"/>
        <v>UnSb_ErhTot_AN</v>
      </c>
      <c r="D17" s="3" t="str">
        <f t="shared" si="4"/>
        <v>UnSb_ErhTot_Ynh</v>
      </c>
      <c r="E17" s="3" t="str">
        <f t="shared" si="0"/>
        <v>UnSb_ErhTot_EtP</v>
      </c>
      <c r="F17" s="12"/>
      <c r="G17" s="12"/>
      <c r="H17" s="13" t="s">
        <v>659</v>
      </c>
      <c r="I17" s="25">
        <v>1405939003</v>
      </c>
      <c r="J17" s="25">
        <v>30244225</v>
      </c>
      <c r="K17" s="25">
        <v>2292730</v>
      </c>
      <c r="L17" s="25">
        <v>5246707</v>
      </c>
    </row>
    <row r="18" spans="1:12" x14ac:dyDescent="0.25">
      <c r="A18" s="16" t="s">
        <v>672</v>
      </c>
      <c r="B18" s="3" t="str">
        <f t="shared" si="4"/>
        <v>UnSb_Prv_UG</v>
      </c>
      <c r="C18" s="3" t="str">
        <f t="shared" si="4"/>
        <v>UnSb_Prv_AN</v>
      </c>
      <c r="D18" s="3" t="str">
        <f t="shared" si="4"/>
        <v>UnSb_Prv_Ynh</v>
      </c>
      <c r="E18" s="3" t="str">
        <f t="shared" si="0"/>
        <v>UnSb_Prv_EtP</v>
      </c>
      <c r="F18" s="13" t="s">
        <v>2</v>
      </c>
      <c r="G18" s="12"/>
      <c r="H18" s="12" t="s">
        <v>660</v>
      </c>
      <c r="I18" s="25">
        <v>678623194</v>
      </c>
      <c r="J18" s="25">
        <v>12496668</v>
      </c>
      <c r="K18" s="25">
        <v>44147</v>
      </c>
      <c r="L18" s="25">
        <v>1626713</v>
      </c>
    </row>
    <row r="19" spans="1:12" x14ac:dyDescent="0.25">
      <c r="A19" s="16" t="s">
        <v>673</v>
      </c>
      <c r="B19" s="3" t="str">
        <f t="shared" si="4"/>
        <v>UnSb_Tot_UG</v>
      </c>
      <c r="C19" s="3" t="str">
        <f t="shared" si="4"/>
        <v>UnSb_Tot_AN</v>
      </c>
      <c r="D19" s="3" t="str">
        <f t="shared" si="4"/>
        <v>UnSb_Tot_Ynh</v>
      </c>
      <c r="E19" s="3" t="str">
        <f t="shared" si="0"/>
        <v>UnSb_Tot_EtP</v>
      </c>
      <c r="F19" s="13" t="s">
        <v>677</v>
      </c>
      <c r="G19" s="12"/>
      <c r="H19" s="13" t="s">
        <v>214</v>
      </c>
      <c r="I19" s="25">
        <v>2149393394</v>
      </c>
      <c r="J19" s="25">
        <v>42749170</v>
      </c>
      <c r="K19" s="25">
        <v>2335376</v>
      </c>
      <c r="L19" s="25">
        <v>6874905</v>
      </c>
    </row>
    <row r="20" spans="1:12" x14ac:dyDescent="0.25"/>
    <row r="21" spans="1:12" hidden="1" x14ac:dyDescent="0.25"/>
  </sheetData>
  <sheetProtection algorithmName="SHA-512" hashValue="hFavrJKM9YS9uoM6VsqbPYNwaJ4eQno+1QYbjZpfMi2xI1SzWeaPUzk4AC69ijWDpT1H3ap7WWtNDbg7ZggiMQ==" saltValue="q1rW1IH29XXIp99cjtCZKg==" spinCount="100000" sheet="1" objects="1" scenarios="1"/>
  <mergeCells count="2">
    <mergeCell ref="F3:L3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>
    <tabColor theme="2"/>
    <pageSetUpPr fitToPage="1"/>
  </sheetPr>
  <dimension ref="A1:V23"/>
  <sheetViews>
    <sheetView showGridLines="0" topLeftCell="F1" zoomScaleNormal="100" workbookViewId="0">
      <selection activeCell="F1" sqref="F1:H1"/>
    </sheetView>
  </sheetViews>
  <sheetFormatPr defaultColWidth="0" defaultRowHeight="15" zeroHeight="1" x14ac:dyDescent="0.25"/>
  <cols>
    <col min="1" max="1" width="12.85546875" style="3" hidden="1" customWidth="1"/>
    <col min="2" max="2" width="19.7109375" style="3" hidden="1" customWidth="1"/>
    <col min="3" max="3" width="18.5703125" style="3" hidden="1" customWidth="1"/>
    <col min="4" max="4" width="17.7109375" style="3" hidden="1" customWidth="1"/>
    <col min="5" max="5" width="18" style="3" hidden="1" customWidth="1"/>
    <col min="6" max="6" width="4.5703125" style="3" bestFit="1" customWidth="1"/>
    <col min="7" max="7" width="52" style="3" customWidth="1"/>
    <col min="8" max="11" width="19.5703125" style="3" customWidth="1"/>
    <col min="12" max="12" width="9.140625" style="3" customWidth="1"/>
    <col min="13" max="15" width="9.140625" style="3" hidden="1" customWidth="1"/>
    <col min="16" max="22" width="0" style="3" hidden="1" customWidth="1"/>
    <col min="23" max="16384" width="9.140625" style="3" hidden="1"/>
  </cols>
  <sheetData>
    <row r="1" spans="1:11" x14ac:dyDescent="0.25">
      <c r="F1" s="156" t="s">
        <v>1228</v>
      </c>
      <c r="G1" s="156"/>
      <c r="H1" s="156"/>
    </row>
    <row r="2" spans="1:11" x14ac:dyDescent="0.25"/>
    <row r="3" spans="1:11" ht="46.5" customHeight="1" x14ac:dyDescent="0.25">
      <c r="F3" s="155" t="s">
        <v>1204</v>
      </c>
      <c r="G3" s="155"/>
      <c r="H3" s="155"/>
      <c r="I3" s="155"/>
      <c r="J3" s="155"/>
      <c r="K3" s="155"/>
    </row>
    <row r="4" spans="1:11" x14ac:dyDescent="0.25">
      <c r="F4" s="177"/>
      <c r="G4" s="178"/>
      <c r="H4" s="178"/>
      <c r="I4" s="178"/>
      <c r="J4" s="178"/>
      <c r="K4" s="179"/>
    </row>
    <row r="5" spans="1:11" ht="76.5" x14ac:dyDescent="0.25">
      <c r="A5" s="10" t="s">
        <v>31</v>
      </c>
      <c r="F5" s="12"/>
      <c r="G5" s="31"/>
      <c r="H5" s="18" t="s">
        <v>683</v>
      </c>
      <c r="I5" s="18" t="s">
        <v>684</v>
      </c>
      <c r="J5" s="18" t="s">
        <v>685</v>
      </c>
      <c r="K5" s="18" t="s">
        <v>686</v>
      </c>
    </row>
    <row r="6" spans="1:11" x14ac:dyDescent="0.25">
      <c r="A6" s="10"/>
      <c r="B6" s="11" t="s">
        <v>715</v>
      </c>
      <c r="C6" s="11" t="s">
        <v>477</v>
      </c>
      <c r="D6" s="11" t="s">
        <v>716</v>
      </c>
      <c r="E6" s="11" t="s">
        <v>663</v>
      </c>
      <c r="F6" s="12"/>
      <c r="G6" s="31" t="s">
        <v>1273</v>
      </c>
      <c r="H6" s="18"/>
      <c r="I6" s="18"/>
      <c r="J6" s="18"/>
      <c r="K6" s="18"/>
    </row>
    <row r="7" spans="1:11" x14ac:dyDescent="0.25">
      <c r="A7" s="16" t="s">
        <v>701</v>
      </c>
      <c r="B7" s="3" t="str">
        <f>"SnhU_"&amp;$A7&amp;"_"&amp;B$6</f>
        <v>SnhU_U10_UgnP</v>
      </c>
      <c r="C7" s="3" t="str">
        <f t="shared" ref="C7:E7" si="0">"SnhU_"&amp;$A7&amp;"_"&amp;C$6</f>
        <v>SnhU_U10_Ugn</v>
      </c>
      <c r="D7" s="3" t="str">
        <f t="shared" si="0"/>
        <v>SnhU_U10_Nh</v>
      </c>
      <c r="E7" s="3" t="str">
        <f t="shared" si="0"/>
        <v>SnhU_U10_EtP</v>
      </c>
      <c r="F7" s="12" t="s">
        <v>0</v>
      </c>
      <c r="G7" s="12" t="s">
        <v>687</v>
      </c>
      <c r="H7" s="25">
        <v>3335824</v>
      </c>
      <c r="I7" s="25">
        <v>58412727</v>
      </c>
      <c r="J7" s="25">
        <v>4299404</v>
      </c>
      <c r="K7" s="25">
        <v>1918390</v>
      </c>
    </row>
    <row r="8" spans="1:11" x14ac:dyDescent="0.25">
      <c r="A8" s="16" t="s">
        <v>710</v>
      </c>
      <c r="B8" s="3" t="str">
        <f t="shared" ref="B8:E21" si="1">"SnhU_"&amp;$A8&amp;"_"&amp;B$6</f>
        <v>SnhU_U25_UgnP</v>
      </c>
      <c r="C8" s="3" t="str">
        <f t="shared" si="1"/>
        <v>SnhU_U25_Ugn</v>
      </c>
      <c r="D8" s="3" t="str">
        <f t="shared" si="1"/>
        <v>SnhU_U25_Nh</v>
      </c>
      <c r="E8" s="3" t="str">
        <f t="shared" si="1"/>
        <v>SnhU_U25_EtP</v>
      </c>
      <c r="F8" s="12" t="s">
        <v>1</v>
      </c>
      <c r="G8" s="12" t="s">
        <v>688</v>
      </c>
      <c r="H8" s="25">
        <v>625943</v>
      </c>
      <c r="I8" s="25">
        <v>57781859</v>
      </c>
      <c r="J8" s="25">
        <v>2741310</v>
      </c>
      <c r="K8" s="25">
        <v>239798</v>
      </c>
    </row>
    <row r="9" spans="1:11" x14ac:dyDescent="0.25">
      <c r="A9" s="16" t="s">
        <v>711</v>
      </c>
      <c r="B9" s="3" t="str">
        <f t="shared" si="1"/>
        <v>SnhU_U50_UgnP</v>
      </c>
      <c r="C9" s="3" t="str">
        <f t="shared" si="1"/>
        <v>SnhU_U50_Ugn</v>
      </c>
      <c r="D9" s="3" t="str">
        <f t="shared" si="1"/>
        <v>SnhU_U50_Nh</v>
      </c>
      <c r="E9" s="3" t="str">
        <f t="shared" si="1"/>
        <v>SnhU_U50_EtP</v>
      </c>
      <c r="F9" s="12" t="s">
        <v>2</v>
      </c>
      <c r="G9" s="12" t="s">
        <v>689</v>
      </c>
      <c r="H9" s="25">
        <v>411232</v>
      </c>
      <c r="I9" s="25">
        <v>76374915</v>
      </c>
      <c r="J9" s="25">
        <v>2815819</v>
      </c>
      <c r="K9" s="25">
        <v>209303</v>
      </c>
    </row>
    <row r="10" spans="1:11" x14ac:dyDescent="0.25">
      <c r="A10" s="16" t="s">
        <v>702</v>
      </c>
      <c r="B10" s="3" t="str">
        <f t="shared" si="1"/>
        <v>SnhU_U100_UgnP</v>
      </c>
      <c r="C10" s="3" t="str">
        <f t="shared" si="1"/>
        <v>SnhU_U100_Ugn</v>
      </c>
      <c r="D10" s="3" t="str">
        <f t="shared" si="1"/>
        <v>SnhU_U100_Nh</v>
      </c>
      <c r="E10" s="3" t="str">
        <f t="shared" si="1"/>
        <v>SnhU_U100_EtP</v>
      </c>
      <c r="F10" s="12" t="s">
        <v>3</v>
      </c>
      <c r="G10" s="12" t="s">
        <v>690</v>
      </c>
      <c r="H10" s="25">
        <v>338108</v>
      </c>
      <c r="I10" s="25">
        <v>103630161</v>
      </c>
      <c r="J10" s="25">
        <v>2870899</v>
      </c>
      <c r="K10" s="25">
        <v>213652</v>
      </c>
    </row>
    <row r="11" spans="1:11" x14ac:dyDescent="0.25">
      <c r="A11" s="16" t="s">
        <v>712</v>
      </c>
      <c r="B11" s="3" t="str">
        <f t="shared" si="1"/>
        <v>SnhU_U200_UgnP</v>
      </c>
      <c r="C11" s="3" t="str">
        <f t="shared" si="1"/>
        <v>SnhU_U200_Ugn</v>
      </c>
      <c r="D11" s="3" t="str">
        <f t="shared" si="1"/>
        <v>SnhU_U200_Nh</v>
      </c>
      <c r="E11" s="3" t="str">
        <f t="shared" si="1"/>
        <v>SnhU_U200_EtP</v>
      </c>
      <c r="F11" s="12" t="s">
        <v>4</v>
      </c>
      <c r="G11" s="12" t="s">
        <v>691</v>
      </c>
      <c r="H11" s="25">
        <v>250922</v>
      </c>
      <c r="I11" s="25">
        <v>140275147</v>
      </c>
      <c r="J11" s="25">
        <v>2751290</v>
      </c>
      <c r="K11" s="25">
        <v>448666</v>
      </c>
    </row>
    <row r="12" spans="1:11" x14ac:dyDescent="0.25">
      <c r="A12" s="16" t="s">
        <v>703</v>
      </c>
      <c r="B12" s="3" t="str">
        <f t="shared" si="1"/>
        <v>SnhU_U500_UgnP</v>
      </c>
      <c r="C12" s="3" t="str">
        <f t="shared" si="1"/>
        <v>SnhU_U500_Ugn</v>
      </c>
      <c r="D12" s="3" t="str">
        <f t="shared" si="1"/>
        <v>SnhU_U500_Nh</v>
      </c>
      <c r="E12" s="3" t="str">
        <f t="shared" si="1"/>
        <v>SnhU_U500_EtP</v>
      </c>
      <c r="F12" s="12" t="s">
        <v>5</v>
      </c>
      <c r="G12" s="12" t="s">
        <v>692</v>
      </c>
      <c r="H12" s="25">
        <v>216394</v>
      </c>
      <c r="I12" s="25">
        <v>205654108</v>
      </c>
      <c r="J12" s="25">
        <v>4328671</v>
      </c>
      <c r="K12" s="25">
        <v>543203</v>
      </c>
    </row>
    <row r="13" spans="1:11" x14ac:dyDescent="0.25">
      <c r="A13" s="16" t="s">
        <v>704</v>
      </c>
      <c r="B13" s="3" t="str">
        <f t="shared" si="1"/>
        <v>SnhU_U1000_UgnP</v>
      </c>
      <c r="C13" s="3" t="str">
        <f t="shared" si="1"/>
        <v>SnhU_U1000_Ugn</v>
      </c>
      <c r="D13" s="3" t="str">
        <f t="shared" si="1"/>
        <v>SnhU_U1000_Nh</v>
      </c>
      <c r="E13" s="3" t="str">
        <f t="shared" si="1"/>
        <v>SnhU_U1000_EtP</v>
      </c>
      <c r="F13" s="12" t="s">
        <v>6</v>
      </c>
      <c r="G13" s="12" t="s">
        <v>693</v>
      </c>
      <c r="H13" s="25">
        <v>62933</v>
      </c>
      <c r="I13" s="25">
        <v>93737227</v>
      </c>
      <c r="J13" s="25">
        <v>3964855</v>
      </c>
      <c r="K13" s="25">
        <v>749043</v>
      </c>
    </row>
    <row r="14" spans="1:11" x14ac:dyDescent="0.25">
      <c r="A14" s="16" t="s">
        <v>705</v>
      </c>
      <c r="B14" s="3" t="str">
        <f t="shared" si="1"/>
        <v>SnhU_U2000_UgnP</v>
      </c>
      <c r="C14" s="3" t="str">
        <f t="shared" si="1"/>
        <v>SnhU_U2000_Ugn</v>
      </c>
      <c r="D14" s="3" t="str">
        <f t="shared" si="1"/>
        <v>SnhU_U2000_Nh</v>
      </c>
      <c r="E14" s="3" t="str">
        <f t="shared" si="1"/>
        <v>SnhU_U2000_EtP</v>
      </c>
      <c r="F14" s="12" t="s">
        <v>7</v>
      </c>
      <c r="G14" s="12" t="s">
        <v>694</v>
      </c>
      <c r="H14" s="25">
        <v>34586</v>
      </c>
      <c r="I14" s="25">
        <v>78158111</v>
      </c>
      <c r="J14" s="25">
        <v>4414648</v>
      </c>
      <c r="K14" s="25">
        <v>652604</v>
      </c>
    </row>
    <row r="15" spans="1:11" x14ac:dyDescent="0.25">
      <c r="A15" s="16" t="s">
        <v>706</v>
      </c>
      <c r="B15" s="3" t="str">
        <f t="shared" si="1"/>
        <v>SnhU_U5000_UgnP</v>
      </c>
      <c r="C15" s="3" t="str">
        <f t="shared" si="1"/>
        <v>SnhU_U5000_Ugn</v>
      </c>
      <c r="D15" s="3" t="str">
        <f t="shared" si="1"/>
        <v>SnhU_U5000_Nh</v>
      </c>
      <c r="E15" s="3" t="str">
        <f t="shared" si="1"/>
        <v>SnhU_U5000_EtP</v>
      </c>
      <c r="F15" s="12" t="s">
        <v>8</v>
      </c>
      <c r="G15" s="12" t="s">
        <v>695</v>
      </c>
      <c r="H15" s="25">
        <v>30236</v>
      </c>
      <c r="I15" s="25">
        <v>115534038</v>
      </c>
      <c r="J15" s="25">
        <v>4958771</v>
      </c>
      <c r="K15" s="25">
        <v>541376</v>
      </c>
    </row>
    <row r="16" spans="1:11" x14ac:dyDescent="0.25">
      <c r="A16" s="16" t="s">
        <v>707</v>
      </c>
      <c r="B16" s="3" t="str">
        <f t="shared" si="1"/>
        <v>SnhU_U10000_UgnP</v>
      </c>
      <c r="C16" s="3" t="str">
        <f t="shared" si="1"/>
        <v>SnhU_U10000_Ugn</v>
      </c>
      <c r="D16" s="3" t="str">
        <f t="shared" si="1"/>
        <v>SnhU_U10000_Nh</v>
      </c>
      <c r="E16" s="3" t="str">
        <f t="shared" si="1"/>
        <v>SnhU_U10000_EtP</v>
      </c>
      <c r="F16" s="12" t="s">
        <v>9</v>
      </c>
      <c r="G16" s="12" t="s">
        <v>696</v>
      </c>
      <c r="H16" s="25">
        <v>20327</v>
      </c>
      <c r="I16" s="25">
        <v>110449700</v>
      </c>
      <c r="J16" s="25">
        <v>2108662</v>
      </c>
      <c r="K16" s="25">
        <v>412633</v>
      </c>
    </row>
    <row r="17" spans="1:11" x14ac:dyDescent="0.25">
      <c r="A17" s="16" t="s">
        <v>708</v>
      </c>
      <c r="B17" s="3" t="str">
        <f t="shared" si="1"/>
        <v>SnhU_U20000_UgnP</v>
      </c>
      <c r="C17" s="3" t="str">
        <f t="shared" si="1"/>
        <v>SnhU_U20000_Ugn</v>
      </c>
      <c r="D17" s="3" t="str">
        <f t="shared" si="1"/>
        <v>SnhU_U20000_Nh</v>
      </c>
      <c r="E17" s="3" t="str">
        <f t="shared" si="1"/>
        <v>SnhU_U20000_EtP</v>
      </c>
      <c r="F17" s="12" t="s">
        <v>10</v>
      </c>
      <c r="G17" s="12" t="s">
        <v>697</v>
      </c>
      <c r="H17" s="25">
        <v>18092</v>
      </c>
      <c r="I17" s="25">
        <v>128820297</v>
      </c>
      <c r="J17" s="25">
        <v>1249963</v>
      </c>
      <c r="K17" s="25">
        <v>530600</v>
      </c>
    </row>
    <row r="18" spans="1:11" x14ac:dyDescent="0.25">
      <c r="A18" s="16" t="s">
        <v>709</v>
      </c>
      <c r="B18" s="3" t="str">
        <f t="shared" si="1"/>
        <v>SnhU_U50000_UgnP</v>
      </c>
      <c r="C18" s="3" t="str">
        <f t="shared" si="1"/>
        <v>SnhU_U50000_Ugn</v>
      </c>
      <c r="D18" s="3" t="str">
        <f t="shared" si="1"/>
        <v>SnhU_U50000_Nh</v>
      </c>
      <c r="E18" s="3" t="str">
        <f t="shared" si="1"/>
        <v>SnhU_U50000_EtP</v>
      </c>
      <c r="F18" s="12" t="s">
        <v>11</v>
      </c>
      <c r="G18" s="12" t="s">
        <v>698</v>
      </c>
      <c r="H18" s="25">
        <v>31690</v>
      </c>
      <c r="I18" s="25">
        <v>196699544</v>
      </c>
      <c r="J18" s="25">
        <v>1605307</v>
      </c>
      <c r="K18" s="25">
        <v>85581</v>
      </c>
    </row>
    <row r="19" spans="1:11" x14ac:dyDescent="0.25">
      <c r="A19" s="16" t="s">
        <v>713</v>
      </c>
      <c r="B19" s="3" t="str">
        <f t="shared" si="1"/>
        <v>SnhU_U100000_UgnP</v>
      </c>
      <c r="C19" s="3" t="str">
        <f t="shared" si="1"/>
        <v>SnhU_U100000_Ugn</v>
      </c>
      <c r="D19" s="3" t="str">
        <f t="shared" si="1"/>
        <v>SnhU_U100000_Nh</v>
      </c>
      <c r="E19" s="3" t="str">
        <f t="shared" si="1"/>
        <v>SnhU_U100000_EtP</v>
      </c>
      <c r="F19" s="12" t="s">
        <v>12</v>
      </c>
      <c r="G19" s="12" t="s">
        <v>699</v>
      </c>
      <c r="H19" s="25">
        <v>20145</v>
      </c>
      <c r="I19" s="25">
        <v>158568514</v>
      </c>
      <c r="J19" s="25">
        <v>1729614</v>
      </c>
      <c r="K19" s="25">
        <v>2408</v>
      </c>
    </row>
    <row r="20" spans="1:11" x14ac:dyDescent="0.25">
      <c r="A20" s="16" t="s">
        <v>714</v>
      </c>
      <c r="B20" s="3" t="str">
        <f t="shared" si="1"/>
        <v>SnhU_O1mia_UgnP</v>
      </c>
      <c r="C20" s="3" t="str">
        <f t="shared" si="1"/>
        <v>SnhU_O1mia_Ugn</v>
      </c>
      <c r="D20" s="3" t="str">
        <f t="shared" si="1"/>
        <v>SnhU_O1mia_Nh</v>
      </c>
      <c r="E20" s="3" t="str">
        <f t="shared" si="1"/>
        <v>SnhU_O1mia_EtP</v>
      </c>
      <c r="F20" s="12" t="s">
        <v>13</v>
      </c>
      <c r="G20" s="12" t="s">
        <v>700</v>
      </c>
      <c r="H20" s="25">
        <v>17156</v>
      </c>
      <c r="I20" s="25">
        <v>582822767</v>
      </c>
      <c r="J20" s="25">
        <v>2299275</v>
      </c>
      <c r="K20" s="25">
        <v>249447</v>
      </c>
    </row>
    <row r="21" spans="1:11" x14ac:dyDescent="0.25">
      <c r="A21" s="16" t="s">
        <v>673</v>
      </c>
      <c r="B21" s="3" t="str">
        <f t="shared" si="1"/>
        <v>SnhU_Tot_UgnP</v>
      </c>
      <c r="C21" s="3" t="str">
        <f t="shared" si="1"/>
        <v>SnhU_Tot_Ugn</v>
      </c>
      <c r="D21" s="3" t="str">
        <f t="shared" si="1"/>
        <v>SnhU_Tot_Nh</v>
      </c>
      <c r="E21" s="3" t="str">
        <f t="shared" si="1"/>
        <v>SnhU_Tot_EtP</v>
      </c>
      <c r="F21" s="13" t="s">
        <v>38</v>
      </c>
      <c r="G21" s="13" t="s">
        <v>214</v>
      </c>
      <c r="H21" s="25">
        <v>5413588</v>
      </c>
      <c r="I21" s="25">
        <v>2106919114</v>
      </c>
      <c r="J21" s="25">
        <v>42138478</v>
      </c>
      <c r="K21" s="25">
        <v>6796700</v>
      </c>
    </row>
    <row r="22" spans="1:11" x14ac:dyDescent="0.25"/>
    <row r="23" spans="1:11" hidden="1" x14ac:dyDescent="0.25"/>
  </sheetData>
  <sheetProtection algorithmName="SHA-512" hashValue="++JOt021n9bcXu65Xx3BBfqt3m3ixp/T67WJ7PH/mDJMF5I7PfpngKaqvtO5NL1zq5Uadka1XOTGgb3DOkrEFA==" saltValue="lKnWddDXDRgBrGgwA1firA==" spinCount="100000" sheet="1" objects="1" scenarios="1"/>
  <mergeCells count="3">
    <mergeCell ref="F3:K3"/>
    <mergeCell ref="F4:K4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>
    <tabColor theme="2"/>
  </sheetPr>
  <dimension ref="A1:G25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9.5703125" style="3" hidden="1" customWidth="1"/>
    <col min="3" max="3" width="3.28515625" style="3" bestFit="1" customWidth="1"/>
    <col min="4" max="4" width="4" style="3" bestFit="1" customWidth="1"/>
    <col min="5" max="5" width="89" style="3" customWidth="1"/>
    <col min="6" max="6" width="15.28515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x14ac:dyDescent="0.25"/>
    <row r="3" spans="1:6" ht="46.5" customHeight="1" x14ac:dyDescent="0.25">
      <c r="C3" s="155" t="s">
        <v>1205</v>
      </c>
      <c r="D3" s="155"/>
      <c r="E3" s="155"/>
      <c r="F3" s="155"/>
    </row>
    <row r="4" spans="1:6" x14ac:dyDescent="0.25">
      <c r="C4" s="177" t="s">
        <v>1142</v>
      </c>
      <c r="D4" s="180"/>
      <c r="E4" s="180"/>
      <c r="F4" s="181"/>
    </row>
    <row r="5" spans="1:6" ht="25.5" x14ac:dyDescent="0.25">
      <c r="C5" s="12"/>
      <c r="D5" s="12"/>
      <c r="E5" s="31"/>
      <c r="F5" s="18" t="s">
        <v>731</v>
      </c>
    </row>
    <row r="6" spans="1:6" x14ac:dyDescent="0.25">
      <c r="A6" s="27" t="s">
        <v>31</v>
      </c>
      <c r="B6" s="16" t="s">
        <v>742</v>
      </c>
      <c r="C6" s="12"/>
      <c r="D6" s="12"/>
      <c r="E6" s="13" t="s">
        <v>954</v>
      </c>
      <c r="F6" s="12"/>
    </row>
    <row r="7" spans="1:6" x14ac:dyDescent="0.25">
      <c r="A7" s="71" t="s">
        <v>108</v>
      </c>
      <c r="B7" s="3" t="str">
        <f>"Sgb_"&amp;$B$6&amp;"_"&amp;A7</f>
        <v>Sgb_GBL_Dejd</v>
      </c>
      <c r="C7" s="12"/>
      <c r="D7" s="12" t="s">
        <v>803</v>
      </c>
      <c r="E7" s="12" t="s">
        <v>58</v>
      </c>
      <c r="F7" s="25">
        <v>6842821</v>
      </c>
    </row>
    <row r="8" spans="1:6" ht="25.5" x14ac:dyDescent="0.25">
      <c r="A8" s="71" t="s">
        <v>743</v>
      </c>
      <c r="B8" s="3" t="str">
        <f t="shared" ref="B8:B21" si="0">"Sgb_"&amp;$B$6&amp;"_"&amp;A8</f>
        <v>Sgb_GBL_EjdAfv</v>
      </c>
      <c r="C8" s="12"/>
      <c r="D8" s="12" t="s">
        <v>804</v>
      </c>
      <c r="E8" s="29" t="s">
        <v>732</v>
      </c>
      <c r="F8" s="25">
        <v>236897</v>
      </c>
    </row>
    <row r="9" spans="1:6" x14ac:dyDescent="0.25">
      <c r="A9" s="71" t="s">
        <v>107</v>
      </c>
      <c r="B9" s="3" t="str">
        <f t="shared" si="0"/>
        <v>Sgb_GBL_Iejd</v>
      </c>
      <c r="C9" s="12"/>
      <c r="D9" s="12" t="s">
        <v>805</v>
      </c>
      <c r="E9" s="12" t="s">
        <v>57</v>
      </c>
      <c r="F9" s="25">
        <v>973045</v>
      </c>
    </row>
    <row r="10" spans="1:6" x14ac:dyDescent="0.25">
      <c r="A10" s="71" t="s">
        <v>744</v>
      </c>
      <c r="B10" s="3" t="str">
        <f t="shared" si="0"/>
        <v>Sgb_GBL_ADejd</v>
      </c>
      <c r="C10" s="12"/>
      <c r="D10" s="12" t="s">
        <v>806</v>
      </c>
      <c r="E10" s="12" t="s">
        <v>733</v>
      </c>
      <c r="F10" s="25">
        <v>858510</v>
      </c>
    </row>
    <row r="11" spans="1:6" x14ac:dyDescent="0.25">
      <c r="A11" s="71" t="s">
        <v>745</v>
      </c>
      <c r="B11" s="3" t="str">
        <f t="shared" si="0"/>
        <v>Sgb_GBL_UDejd</v>
      </c>
      <c r="C11" s="12"/>
      <c r="D11" s="12" t="s">
        <v>807</v>
      </c>
      <c r="E11" s="12" t="s">
        <v>734</v>
      </c>
      <c r="F11" s="25">
        <v>743204</v>
      </c>
    </row>
    <row r="12" spans="1:6" x14ac:dyDescent="0.25">
      <c r="A12" s="71" t="s">
        <v>746</v>
      </c>
      <c r="B12" s="3" t="str">
        <f t="shared" si="0"/>
        <v>Sgb_GBL_OevEjd</v>
      </c>
      <c r="C12" s="12"/>
      <c r="D12" s="12" t="s">
        <v>808</v>
      </c>
      <c r="E12" s="12" t="s">
        <v>735</v>
      </c>
      <c r="F12" s="25">
        <v>952883</v>
      </c>
    </row>
    <row r="13" spans="1:6" x14ac:dyDescent="0.25">
      <c r="A13" s="71" t="s">
        <v>747</v>
      </c>
      <c r="B13" s="3" t="str">
        <f t="shared" si="0"/>
        <v>Sgb_GBL_EjdTot</v>
      </c>
      <c r="C13" s="13" t="s">
        <v>0</v>
      </c>
      <c r="D13" s="13"/>
      <c r="E13" s="13" t="s">
        <v>886</v>
      </c>
      <c r="F13" s="25">
        <v>10607360</v>
      </c>
    </row>
    <row r="14" spans="1:6" x14ac:dyDescent="0.25">
      <c r="A14" s="71" t="s">
        <v>748</v>
      </c>
      <c r="B14" s="3" t="str">
        <f t="shared" si="0"/>
        <v>Sgb_GBL_EjduK</v>
      </c>
      <c r="C14" s="13" t="s">
        <v>1</v>
      </c>
      <c r="D14" s="13"/>
      <c r="E14" s="13" t="s">
        <v>736</v>
      </c>
      <c r="F14" s="25">
        <v>3137911</v>
      </c>
    </row>
    <row r="15" spans="1:6" ht="25.5" x14ac:dyDescent="0.25">
      <c r="A15" s="71" t="s">
        <v>749</v>
      </c>
      <c r="B15" s="3" t="str">
        <f t="shared" si="0"/>
        <v>Sgb_GBL_EjduKp</v>
      </c>
      <c r="C15" s="13" t="s">
        <v>2</v>
      </c>
      <c r="D15" s="13"/>
      <c r="E15" s="31" t="s">
        <v>737</v>
      </c>
      <c r="F15" s="72">
        <v>0.96149681588295866</v>
      </c>
    </row>
    <row r="16" spans="1:6" x14ac:dyDescent="0.25">
      <c r="A16" s="71" t="s">
        <v>750</v>
      </c>
      <c r="B16" s="3" t="str">
        <f t="shared" si="0"/>
        <v>Sgb_GBL_ReL</v>
      </c>
      <c r="C16" s="13" t="s">
        <v>3</v>
      </c>
      <c r="D16" s="13"/>
      <c r="E16" s="13" t="s">
        <v>738</v>
      </c>
      <c r="F16" s="25">
        <v>3097811</v>
      </c>
    </row>
    <row r="17" spans="1:6" x14ac:dyDescent="0.25">
      <c r="A17" s="12"/>
      <c r="C17" s="12"/>
      <c r="D17" s="12"/>
      <c r="E17" s="12" t="s">
        <v>443</v>
      </c>
      <c r="F17" s="12"/>
    </row>
    <row r="18" spans="1:6" x14ac:dyDescent="0.25">
      <c r="A18" s="71" t="s">
        <v>751</v>
      </c>
      <c r="B18" s="3" t="str">
        <f t="shared" si="0"/>
        <v>Sgb_GBL_ReLejd</v>
      </c>
      <c r="C18" s="12"/>
      <c r="D18" s="12"/>
      <c r="E18" s="68" t="s">
        <v>739</v>
      </c>
      <c r="F18" s="25">
        <v>91881</v>
      </c>
    </row>
    <row r="19" spans="1:6" x14ac:dyDescent="0.25">
      <c r="A19" s="71" t="s">
        <v>752</v>
      </c>
      <c r="B19" s="3" t="str">
        <f t="shared" si="0"/>
        <v>Sgb_GBL_ReLoev</v>
      </c>
      <c r="C19" s="12"/>
      <c r="D19" s="12"/>
      <c r="E19" s="68" t="s">
        <v>740</v>
      </c>
      <c r="F19" s="25">
        <v>3005930</v>
      </c>
    </row>
    <row r="20" spans="1:6" ht="25.5" x14ac:dyDescent="0.25">
      <c r="A20" s="71" t="s">
        <v>753</v>
      </c>
      <c r="B20" s="3" t="str">
        <f t="shared" si="0"/>
        <v>Sgb_GBL_EjdBD</v>
      </c>
      <c r="C20" s="13" t="s">
        <v>4</v>
      </c>
      <c r="D20" s="13"/>
      <c r="E20" s="31" t="s">
        <v>887</v>
      </c>
      <c r="F20" s="25">
        <v>6235723</v>
      </c>
    </row>
    <row r="21" spans="1:6" ht="25.5" x14ac:dyDescent="0.25">
      <c r="A21" s="71" t="s">
        <v>754</v>
      </c>
      <c r="B21" s="3" t="str">
        <f t="shared" si="0"/>
        <v>Sgb_GBL_EjdBDp</v>
      </c>
      <c r="C21" s="13" t="s">
        <v>5</v>
      </c>
      <c r="D21" s="13"/>
      <c r="E21" s="31" t="s">
        <v>741</v>
      </c>
      <c r="F21" s="72">
        <v>1.910706775695082</v>
      </c>
    </row>
    <row r="22" spans="1:6" x14ac:dyDescent="0.25"/>
    <row r="23" spans="1:6" hidden="1" x14ac:dyDescent="0.25"/>
    <row r="24" spans="1:6" hidden="1" x14ac:dyDescent="0.25"/>
    <row r="25" spans="1:6" hidden="1" x14ac:dyDescent="0.25"/>
  </sheetData>
  <sheetProtection algorithmName="SHA-512" hashValue="WGhI815YS8Vm/CcMkYOZJ6ODZqxASDRyia6glEdZrI4WUrOnWLaawE6IQFi6p9n8KiUTpALiMFkQDWs/I84H5A==" saltValue="QudIVkvL4pYqqJjJ5aUjXg==" spinCount="100000" sheet="1" objects="1" scenarios="1"/>
  <mergeCells count="3">
    <mergeCell ref="C3:F3"/>
    <mergeCell ref="C4:F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>
    <tabColor theme="2"/>
    <pageSetUpPr fitToPage="1"/>
  </sheetPr>
  <dimension ref="A1:M10"/>
  <sheetViews>
    <sheetView showGridLines="0" topLeftCell="G1" zoomScaleNormal="100" workbookViewId="0">
      <selection activeCell="G1" sqref="G1:I1"/>
    </sheetView>
  </sheetViews>
  <sheetFormatPr defaultColWidth="0" defaultRowHeight="15" zeroHeight="1" x14ac:dyDescent="0.25"/>
  <cols>
    <col min="1" max="1" width="12.85546875" style="3" hidden="1" customWidth="1"/>
    <col min="2" max="2" width="15.85546875" style="3" hidden="1" customWidth="1"/>
    <col min="3" max="3" width="20" style="3" hidden="1" customWidth="1"/>
    <col min="4" max="4" width="16.42578125" style="3" hidden="1" customWidth="1"/>
    <col min="5" max="5" width="20.42578125" style="3" hidden="1" customWidth="1"/>
    <col min="6" max="6" width="17.140625" style="3" hidden="1" customWidth="1"/>
    <col min="7" max="7" width="41.140625" style="3" bestFit="1" customWidth="1"/>
    <col min="8" max="12" width="22.42578125" style="3" customWidth="1"/>
    <col min="13" max="13" width="9.140625" style="3" customWidth="1"/>
    <col min="14" max="16384" width="9.140625" style="3" hidden="1"/>
  </cols>
  <sheetData>
    <row r="1" spans="1:13" x14ac:dyDescent="0.25">
      <c r="G1" s="156" t="s">
        <v>1228</v>
      </c>
      <c r="H1" s="156"/>
      <c r="I1" s="156"/>
    </row>
    <row r="2" spans="1:13" x14ac:dyDescent="0.25"/>
    <row r="3" spans="1:13" ht="23.25" x14ac:dyDescent="0.25">
      <c r="G3" s="183" t="s">
        <v>1206</v>
      </c>
      <c r="H3" s="184"/>
      <c r="I3" s="184"/>
      <c r="J3" s="184"/>
      <c r="K3" s="184"/>
      <c r="L3" s="184"/>
    </row>
    <row r="4" spans="1:13" ht="25.5" x14ac:dyDescent="0.25">
      <c r="G4" s="13"/>
      <c r="H4" s="182" t="s">
        <v>717</v>
      </c>
      <c r="I4" s="182"/>
      <c r="J4" s="182" t="s">
        <v>947</v>
      </c>
      <c r="K4" s="182"/>
      <c r="L4" s="69" t="s">
        <v>884</v>
      </c>
    </row>
    <row r="5" spans="1:13" ht="76.5" x14ac:dyDescent="0.25">
      <c r="A5" s="10" t="s">
        <v>31</v>
      </c>
      <c r="B5" s="11" t="s">
        <v>726</v>
      </c>
      <c r="C5" s="11" t="s">
        <v>725</v>
      </c>
      <c r="D5" s="11" t="s">
        <v>727</v>
      </c>
      <c r="E5" s="11" t="s">
        <v>728</v>
      </c>
      <c r="F5" s="11" t="s">
        <v>724</v>
      </c>
      <c r="G5" s="12"/>
      <c r="H5" s="18" t="s">
        <v>720</v>
      </c>
      <c r="I5" s="18" t="s">
        <v>721</v>
      </c>
      <c r="J5" s="18" t="s">
        <v>722</v>
      </c>
      <c r="K5" s="18" t="s">
        <v>723</v>
      </c>
      <c r="L5" s="70" t="s">
        <v>885</v>
      </c>
      <c r="M5" s="10"/>
    </row>
    <row r="6" spans="1:13" x14ac:dyDescent="0.25">
      <c r="A6" s="16" t="s">
        <v>729</v>
      </c>
      <c r="B6" s="3" t="str">
        <f>"Snr_"&amp;$A6&amp;"_"&amp;B$5</f>
        <v>Snr_IngR_STu</v>
      </c>
      <c r="C6" s="3" t="str">
        <f t="shared" ref="C6:E6" si="0">"Snr_"&amp;$A6&amp;"_"&amp;C$5</f>
        <v>Snr_IngR_STe</v>
      </c>
      <c r="D6" s="3" t="str">
        <f t="shared" si="0"/>
        <v>Snr_IngR_BBu</v>
      </c>
      <c r="E6" s="3" t="str">
        <f t="shared" si="0"/>
        <v>Snr_IngR_BBe</v>
      </c>
      <c r="G6" s="12" t="s">
        <v>718</v>
      </c>
      <c r="H6" s="25">
        <v>10670807</v>
      </c>
      <c r="I6" s="25">
        <v>14262</v>
      </c>
      <c r="J6" s="25">
        <v>2883378</v>
      </c>
      <c r="K6" s="25">
        <v>1362</v>
      </c>
      <c r="L6" s="28"/>
    </row>
    <row r="7" spans="1:13" x14ac:dyDescent="0.25">
      <c r="A7" s="16" t="s">
        <v>730</v>
      </c>
      <c r="B7" s="3" t="str">
        <f t="shared" ref="B7:F8" si="1">"Snr_"&amp;$A7&amp;"_"&amp;B$5</f>
        <v>Snr_NedR_STu</v>
      </c>
      <c r="C7" s="3" t="str">
        <f t="shared" si="1"/>
        <v>Snr_NedR_STe</v>
      </c>
      <c r="D7" s="3" t="str">
        <f t="shared" si="1"/>
        <v>Snr_NedR_BBu</v>
      </c>
      <c r="E7" s="3" t="str">
        <f t="shared" si="1"/>
        <v>Snr_NedR_BBe</v>
      </c>
      <c r="G7" s="12" t="s">
        <v>719</v>
      </c>
      <c r="H7" s="25">
        <v>2211997</v>
      </c>
      <c r="I7" s="25">
        <v>-1580</v>
      </c>
      <c r="J7" s="25">
        <v>1275522</v>
      </c>
      <c r="K7" s="25">
        <v>-1580</v>
      </c>
      <c r="L7" s="28"/>
    </row>
    <row r="8" spans="1:13" x14ac:dyDescent="0.25">
      <c r="A8" s="16" t="s">
        <v>673</v>
      </c>
      <c r="B8" s="3" t="str">
        <f t="shared" si="1"/>
        <v>Snr_Tot_STu</v>
      </c>
      <c r="C8" s="3" t="str">
        <f t="shared" si="1"/>
        <v>Snr_Tot_STe</v>
      </c>
      <c r="D8" s="3" t="str">
        <f t="shared" si="1"/>
        <v>Snr_Tot_BBu</v>
      </c>
      <c r="E8" s="3" t="str">
        <f t="shared" si="1"/>
        <v>Snr_Tot_BBe</v>
      </c>
      <c r="F8" s="3" t="str">
        <f t="shared" si="1"/>
        <v>Snr_Tot_NedTot</v>
      </c>
      <c r="G8" s="12" t="s">
        <v>214</v>
      </c>
      <c r="H8" s="25">
        <v>12882807</v>
      </c>
      <c r="I8" s="25">
        <v>12682</v>
      </c>
      <c r="J8" s="25">
        <v>4158902</v>
      </c>
      <c r="K8" s="25">
        <v>-218</v>
      </c>
      <c r="L8" s="25">
        <v>8736804</v>
      </c>
    </row>
    <row r="9" spans="1:13" x14ac:dyDescent="0.25"/>
    <row r="10" spans="1:13" hidden="1" x14ac:dyDescent="0.25"/>
  </sheetData>
  <sheetProtection algorithmName="SHA-512" hashValue="qyGGMaiV4kwj81sgkpFwMWa4QknyH7aTz0Pd6Q1xZ0Z21ffBeHw1Q+LfdJVjrjVkOt144caNBojefrk3d8K3Fg==" saltValue="1QwfRYtpoRUsvHNh6z/tSA==" spinCount="100000" sheet="1" objects="1" scenarios="1"/>
  <mergeCells count="4">
    <mergeCell ref="H4:I4"/>
    <mergeCell ref="J4:K4"/>
    <mergeCell ref="G3:L3"/>
    <mergeCell ref="G1:I1"/>
  </mergeCells>
  <hyperlinks>
    <hyperlink ref="G1:H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3.7109375" style="3" hidden="1" customWidth="1"/>
    <col min="3" max="3" width="4" style="3" bestFit="1" customWidth="1"/>
    <col min="4" max="4" width="73.28515625" style="3" customWidth="1"/>
    <col min="5" max="5" width="16.57031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ht="23.25" x14ac:dyDescent="0.25">
      <c r="C3" s="155" t="s">
        <v>971</v>
      </c>
      <c r="D3" s="155"/>
      <c r="E3" s="155"/>
    </row>
    <row r="4" spans="1:5" ht="33.75" customHeight="1" x14ac:dyDescent="0.25">
      <c r="A4" s="10" t="s">
        <v>31</v>
      </c>
      <c r="B4" s="21" t="s">
        <v>37</v>
      </c>
      <c r="C4" s="22"/>
      <c r="D4" s="23"/>
      <c r="E4" s="24" t="s">
        <v>973</v>
      </c>
    </row>
    <row r="5" spans="1:5" x14ac:dyDescent="0.25">
      <c r="A5" s="16" t="s">
        <v>32</v>
      </c>
      <c r="B5" s="3" t="str">
        <f t="shared" ref="B5:B22" si="0">"Res_"&amp;A5&amp;"_"&amp;$B$4</f>
        <v>Res_Rind_RY</v>
      </c>
      <c r="C5" s="12" t="s">
        <v>0</v>
      </c>
      <c r="D5" s="12" t="s">
        <v>14</v>
      </c>
      <c r="E5" s="25">
        <v>49251418</v>
      </c>
    </row>
    <row r="6" spans="1:5" x14ac:dyDescent="0.25">
      <c r="A6" s="16" t="s">
        <v>33</v>
      </c>
      <c r="B6" s="3" t="str">
        <f t="shared" si="0"/>
        <v>Res_Rudg_RY</v>
      </c>
      <c r="C6" s="12" t="s">
        <v>1</v>
      </c>
      <c r="D6" s="12" t="s">
        <v>15</v>
      </c>
      <c r="E6" s="25">
        <v>18312026</v>
      </c>
    </row>
    <row r="7" spans="1:5" x14ac:dyDescent="0.25">
      <c r="A7" s="16" t="s">
        <v>816</v>
      </c>
      <c r="B7" s="3" t="str">
        <f t="shared" si="0"/>
        <v>Res_TotR_RY</v>
      </c>
      <c r="C7" s="12"/>
      <c r="D7" s="13" t="s">
        <v>16</v>
      </c>
      <c r="E7" s="25">
        <v>30939395</v>
      </c>
    </row>
    <row r="8" spans="1:5" x14ac:dyDescent="0.25">
      <c r="A8" s="16" t="s">
        <v>34</v>
      </c>
      <c r="B8" s="3" t="str">
        <f t="shared" si="0"/>
        <v>Res_UdAk_RY</v>
      </c>
      <c r="C8" s="12" t="s">
        <v>2</v>
      </c>
      <c r="D8" s="12" t="s">
        <v>17</v>
      </c>
      <c r="E8" s="25">
        <v>1058011</v>
      </c>
    </row>
    <row r="9" spans="1:5" x14ac:dyDescent="0.25">
      <c r="A9" s="16" t="s">
        <v>817</v>
      </c>
      <c r="B9" s="3" t="str">
        <f t="shared" si="0"/>
        <v>Res_GPi_RY</v>
      </c>
      <c r="C9" s="12" t="s">
        <v>3</v>
      </c>
      <c r="D9" s="12" t="s">
        <v>18</v>
      </c>
      <c r="E9" s="25">
        <v>30304801</v>
      </c>
    </row>
    <row r="10" spans="1:5" x14ac:dyDescent="0.25">
      <c r="A10" s="16" t="s">
        <v>818</v>
      </c>
      <c r="B10" s="3" t="str">
        <f t="shared" si="0"/>
        <v>Res_GPu_RY</v>
      </c>
      <c r="C10" s="12" t="s">
        <v>4</v>
      </c>
      <c r="D10" s="12" t="s">
        <v>19</v>
      </c>
      <c r="E10" s="25">
        <v>5288738</v>
      </c>
    </row>
    <row r="11" spans="1:5" x14ac:dyDescent="0.25">
      <c r="A11" s="16" t="s">
        <v>819</v>
      </c>
      <c r="B11" s="3" t="str">
        <f t="shared" si="0"/>
        <v>Res_RGTot_RY</v>
      </c>
      <c r="C11" s="12"/>
      <c r="D11" s="13" t="s">
        <v>20</v>
      </c>
      <c r="E11" s="25">
        <v>57013464</v>
      </c>
    </row>
    <row r="12" spans="1:5" x14ac:dyDescent="0.25">
      <c r="A12" s="16" t="s">
        <v>35</v>
      </c>
      <c r="B12" s="3" t="str">
        <f t="shared" si="0"/>
        <v>Res_Kreg_RY</v>
      </c>
      <c r="C12" s="12" t="s">
        <v>5</v>
      </c>
      <c r="D12" s="12" t="s">
        <v>21</v>
      </c>
      <c r="E12" s="25">
        <v>6767329</v>
      </c>
    </row>
    <row r="13" spans="1:5" x14ac:dyDescent="0.25">
      <c r="A13" s="16" t="s">
        <v>820</v>
      </c>
      <c r="B13" s="3" t="str">
        <f t="shared" si="0"/>
        <v>Res_Xdi_RY</v>
      </c>
      <c r="C13" s="12" t="s">
        <v>6</v>
      </c>
      <c r="D13" s="12" t="s">
        <v>22</v>
      </c>
      <c r="E13" s="25">
        <v>2566561</v>
      </c>
    </row>
    <row r="14" spans="1:5" x14ac:dyDescent="0.25">
      <c r="A14" s="16" t="s">
        <v>821</v>
      </c>
      <c r="B14" s="3" t="str">
        <f t="shared" si="0"/>
        <v>Res_UPa_RY</v>
      </c>
      <c r="C14" s="12" t="s">
        <v>7</v>
      </c>
      <c r="D14" s="12" t="s">
        <v>23</v>
      </c>
      <c r="E14" s="25">
        <v>44549517</v>
      </c>
    </row>
    <row r="15" spans="1:5" x14ac:dyDescent="0.25">
      <c r="A15" s="16" t="s">
        <v>36</v>
      </c>
      <c r="B15" s="3" t="str">
        <f t="shared" si="0"/>
        <v>Res_ImMa_RY</v>
      </c>
      <c r="C15" s="12" t="s">
        <v>8</v>
      </c>
      <c r="D15" s="12" t="s">
        <v>24</v>
      </c>
      <c r="E15" s="25">
        <v>5845770</v>
      </c>
    </row>
    <row r="16" spans="1:5" x14ac:dyDescent="0.25">
      <c r="A16" s="16" t="s">
        <v>822</v>
      </c>
      <c r="B16" s="3" t="str">
        <f t="shared" si="0"/>
        <v>Res_Xdu_RY</v>
      </c>
      <c r="C16" s="12" t="s">
        <v>9</v>
      </c>
      <c r="D16" s="12" t="s">
        <v>25</v>
      </c>
      <c r="E16" s="25">
        <v>182506</v>
      </c>
    </row>
    <row r="17" spans="1:5" x14ac:dyDescent="0.25">
      <c r="A17" s="16" t="s">
        <v>823</v>
      </c>
      <c r="B17" s="3" t="str">
        <f t="shared" si="0"/>
        <v>Res_UGn_RY</v>
      </c>
      <c r="C17" s="12" t="s">
        <v>10</v>
      </c>
      <c r="D17" s="12" t="s">
        <v>26</v>
      </c>
      <c r="E17" s="25">
        <v>2382820</v>
      </c>
    </row>
    <row r="18" spans="1:5" x14ac:dyDescent="0.25">
      <c r="A18" s="16" t="s">
        <v>824</v>
      </c>
      <c r="B18" s="3" t="str">
        <f t="shared" si="0"/>
        <v>Res_Rat_RY</v>
      </c>
      <c r="C18" s="12" t="s">
        <v>11</v>
      </c>
      <c r="D18" s="12" t="s">
        <v>27</v>
      </c>
      <c r="E18" s="25">
        <v>11775351</v>
      </c>
    </row>
    <row r="19" spans="1:5" x14ac:dyDescent="0.25">
      <c r="A19" s="16" t="s">
        <v>825</v>
      </c>
      <c r="B19" s="3" t="str">
        <f t="shared" si="0"/>
        <v>Res_Raa_RY</v>
      </c>
      <c r="C19" s="12" t="s">
        <v>12</v>
      </c>
      <c r="D19" s="12" t="s">
        <v>28</v>
      </c>
      <c r="E19" s="25">
        <v>323</v>
      </c>
    </row>
    <row r="20" spans="1:5" x14ac:dyDescent="0.25">
      <c r="A20" s="16" t="s">
        <v>826</v>
      </c>
      <c r="B20" s="3" t="str">
        <f t="shared" si="0"/>
        <v>Res_RfS_RY</v>
      </c>
      <c r="C20" s="12"/>
      <c r="D20" s="13" t="s">
        <v>29</v>
      </c>
      <c r="E20" s="25">
        <v>25162421</v>
      </c>
    </row>
    <row r="21" spans="1:5" x14ac:dyDescent="0.25">
      <c r="A21" s="16" t="s">
        <v>30</v>
      </c>
      <c r="B21" s="3" t="str">
        <f t="shared" si="0"/>
        <v>Res_Skat_RY</v>
      </c>
      <c r="C21" s="12" t="s">
        <v>13</v>
      </c>
      <c r="D21" s="12" t="s">
        <v>30</v>
      </c>
      <c r="E21" s="25">
        <v>-1463246</v>
      </c>
    </row>
    <row r="22" spans="1:5" x14ac:dyDescent="0.25">
      <c r="A22" s="16" t="s">
        <v>827</v>
      </c>
      <c r="B22" s="3" t="str">
        <f t="shared" si="0"/>
        <v>Res_RP_RY</v>
      </c>
      <c r="C22" s="12"/>
      <c r="D22" s="13" t="s">
        <v>518</v>
      </c>
      <c r="E22" s="25">
        <v>26625670</v>
      </c>
    </row>
    <row r="23" spans="1:5" x14ac:dyDescent="0.25"/>
    <row r="24" spans="1:5" hidden="1" x14ac:dyDescent="0.25"/>
  </sheetData>
  <sheetProtection algorithmName="SHA-512" hashValue="yei7zt0tzrVmmTlnRtUlPW/urmd2xpZbSTkluTbWufW7uO0eDmyiUNS8b0lM7DZvPx0LoRj3oqUr9M5AJbtj5Q==" saltValue="u7T+LGj4RlUsT/C0eQ/qAA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>
    <tabColor theme="2"/>
  </sheetPr>
  <dimension ref="A1:J12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3" width="0" style="3" hidden="1" customWidth="1"/>
    <col min="4" max="4" width="14.5703125" style="3" hidden="1" customWidth="1"/>
    <col min="5" max="5" width="5.7109375" style="3" customWidth="1"/>
    <col min="6" max="6" width="56.140625" style="3" customWidth="1"/>
    <col min="7" max="9" width="16" style="3" customWidth="1"/>
    <col min="10" max="10" width="3.85546875" style="3" customWidth="1"/>
    <col min="11" max="16384" width="9.140625" style="3" hidden="1"/>
  </cols>
  <sheetData>
    <row r="1" spans="1:10" x14ac:dyDescent="0.25">
      <c r="E1" s="156" t="s">
        <v>1228</v>
      </c>
      <c r="F1" s="156"/>
      <c r="G1" s="156"/>
    </row>
    <row r="2" spans="1:10" x14ac:dyDescent="0.25"/>
    <row r="3" spans="1:10" ht="23.25" x14ac:dyDescent="0.25">
      <c r="E3" s="172" t="s">
        <v>1207</v>
      </c>
      <c r="F3" s="173"/>
      <c r="G3" s="173"/>
      <c r="H3" s="173"/>
      <c r="I3" s="174"/>
    </row>
    <row r="4" spans="1:10" ht="48.75" customHeight="1" x14ac:dyDescent="0.25">
      <c r="A4" s="10" t="s">
        <v>31</v>
      </c>
      <c r="E4" s="12"/>
      <c r="F4" s="13"/>
      <c r="G4" s="18" t="s">
        <v>881</v>
      </c>
      <c r="H4" s="18" t="s">
        <v>882</v>
      </c>
      <c r="I4" s="18" t="s">
        <v>883</v>
      </c>
      <c r="J4" s="66"/>
    </row>
    <row r="5" spans="1:10" x14ac:dyDescent="0.25">
      <c r="A5" s="67"/>
      <c r="B5" s="11" t="s">
        <v>574</v>
      </c>
      <c r="C5" s="11" t="s">
        <v>575</v>
      </c>
      <c r="D5" s="11" t="s">
        <v>576</v>
      </c>
      <c r="E5" s="13" t="s">
        <v>0</v>
      </c>
      <c r="F5" s="13" t="s">
        <v>185</v>
      </c>
      <c r="G5" s="12"/>
      <c r="H5" s="12"/>
      <c r="I5" s="12"/>
    </row>
    <row r="6" spans="1:10" x14ac:dyDescent="0.25">
      <c r="A6" s="16" t="s">
        <v>570</v>
      </c>
      <c r="B6" s="3" t="str">
        <f>"NoBu_"&amp;$A6&amp;"_"&amp;B$5</f>
        <v>NoBu_Ub_Off</v>
      </c>
      <c r="C6" s="3" t="str">
        <f t="shared" ref="C6:D6" si="0">"NoBu_"&amp;$A6&amp;"_"&amp;C$5</f>
        <v>NoBu_Ub_Erh</v>
      </c>
      <c r="D6" s="3" t="str">
        <f t="shared" si="0"/>
        <v>NoBu_Ub_Pri</v>
      </c>
      <c r="E6" s="13"/>
      <c r="F6" s="12" t="s">
        <v>562</v>
      </c>
      <c r="G6" s="25">
        <v>50988183</v>
      </c>
      <c r="H6" s="25">
        <v>696329012</v>
      </c>
      <c r="I6" s="25">
        <v>87937974</v>
      </c>
    </row>
    <row r="7" spans="1:10" x14ac:dyDescent="0.25">
      <c r="A7" s="16"/>
      <c r="E7" s="13"/>
      <c r="F7" s="12"/>
      <c r="G7" s="12"/>
      <c r="H7" s="12"/>
      <c r="I7" s="12"/>
    </row>
    <row r="8" spans="1:10" x14ac:dyDescent="0.25">
      <c r="A8" s="16"/>
      <c r="E8" s="13" t="s">
        <v>1</v>
      </c>
      <c r="F8" s="13" t="s">
        <v>563</v>
      </c>
      <c r="G8" s="12"/>
      <c r="H8" s="12"/>
      <c r="I8" s="12"/>
    </row>
    <row r="9" spans="1:10" x14ac:dyDescent="0.25">
      <c r="A9" s="16" t="s">
        <v>571</v>
      </c>
      <c r="B9" s="3" t="str">
        <f t="shared" ref="B9:D11" si="1">"NoBu_"&amp;$A9&amp;"_"&amp;B$5</f>
        <v>NoBu_Usf_Off</v>
      </c>
      <c r="C9" s="3" t="str">
        <f t="shared" si="1"/>
        <v>NoBu_Usf_Erh</v>
      </c>
      <c r="D9" s="3" t="str">
        <f t="shared" si="1"/>
        <v>NoBu_Usf_Pri</v>
      </c>
      <c r="E9" s="12"/>
      <c r="F9" s="68" t="s">
        <v>920</v>
      </c>
      <c r="G9" s="25">
        <v>5591398</v>
      </c>
      <c r="H9" s="25">
        <v>305116752</v>
      </c>
      <c r="I9" s="25">
        <v>187880668</v>
      </c>
    </row>
    <row r="10" spans="1:10" x14ac:dyDescent="0.25">
      <c r="A10" s="16" t="s">
        <v>572</v>
      </c>
      <c r="B10" s="3" t="str">
        <f t="shared" si="1"/>
        <v>NoBu_Usd_Off</v>
      </c>
      <c r="C10" s="3" t="str">
        <f t="shared" si="1"/>
        <v>NoBu_Usd_Erh</v>
      </c>
      <c r="D10" s="3" t="str">
        <f t="shared" si="1"/>
        <v>NoBu_Usd_Pri</v>
      </c>
      <c r="E10" s="12"/>
      <c r="F10" s="68" t="s">
        <v>921</v>
      </c>
      <c r="G10" s="25">
        <v>4470100</v>
      </c>
      <c r="H10" s="25">
        <v>293333408</v>
      </c>
      <c r="I10" s="25">
        <v>203527458</v>
      </c>
    </row>
    <row r="11" spans="1:10" x14ac:dyDescent="0.25">
      <c r="A11" s="16" t="s">
        <v>573</v>
      </c>
      <c r="B11" s="3" t="str">
        <f t="shared" si="1"/>
        <v>NoBu_UTot_Off</v>
      </c>
      <c r="C11" s="3" t="str">
        <f t="shared" si="1"/>
        <v>NoBu_UTot_Erh</v>
      </c>
      <c r="D11" s="3" t="str">
        <f t="shared" si="1"/>
        <v>NoBu_UTot_Pri</v>
      </c>
      <c r="E11" s="12"/>
      <c r="F11" s="13" t="s">
        <v>214</v>
      </c>
      <c r="G11" s="25">
        <v>61049681</v>
      </c>
      <c r="H11" s="25">
        <v>1294779168</v>
      </c>
      <c r="I11" s="25">
        <v>479346105</v>
      </c>
    </row>
    <row r="12" spans="1:10" x14ac:dyDescent="0.25"/>
  </sheetData>
  <sheetProtection algorithmName="SHA-512" hashValue="fiRk6vlvI9fPMVVng37owtsW6gtkUYc/qTIZL71cIhZMWln+PXjkxN9OgIOhKr0+jMEI/QqVSmd4gpYM88Z0qg==" saltValue="ir5731DInGZel/mRismMmQ==" spinCount="100000" sheet="1" objects="1" scenarios="1"/>
  <mergeCells count="2">
    <mergeCell ref="E3:I3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>
    <tabColor theme="2"/>
    <pageSetUpPr fitToPage="1"/>
  </sheetPr>
  <dimension ref="A1:G5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style="3" hidden="1" customWidth="1"/>
    <col min="2" max="2" width="12.140625" style="3" hidden="1" customWidth="1"/>
    <col min="3" max="4" width="4.5703125" style="3" customWidth="1"/>
    <col min="5" max="5" width="79.140625" style="3" customWidth="1"/>
    <col min="6" max="6" width="16.57031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x14ac:dyDescent="0.25"/>
    <row r="3" spans="1:6" ht="23.25" x14ac:dyDescent="0.25">
      <c r="C3" s="172" t="s">
        <v>1208</v>
      </c>
      <c r="D3" s="173"/>
      <c r="E3" s="173"/>
      <c r="F3" s="174"/>
    </row>
    <row r="4" spans="1:6" ht="30" customHeight="1" x14ac:dyDescent="0.25">
      <c r="B4" s="16" t="s">
        <v>778</v>
      </c>
      <c r="C4" s="12"/>
      <c r="D4" s="12"/>
      <c r="E4" s="31"/>
      <c r="F4" s="18" t="s">
        <v>814</v>
      </c>
    </row>
    <row r="5" spans="1:6" x14ac:dyDescent="0.25">
      <c r="A5" s="11" t="s">
        <v>478</v>
      </c>
      <c r="B5" s="3" t="str">
        <f>"Sind_"&amp;$B$4&amp;"_"&amp;$A5</f>
        <v>Sind_Ssi_Ind</v>
      </c>
      <c r="C5" s="13" t="s">
        <v>0</v>
      </c>
      <c r="D5" s="12"/>
      <c r="E5" s="13" t="s">
        <v>755</v>
      </c>
      <c r="F5" s="25">
        <v>1318970</v>
      </c>
    </row>
    <row r="6" spans="1:6" x14ac:dyDescent="0.25">
      <c r="A6" s="12"/>
      <c r="C6" s="13"/>
      <c r="D6" s="12"/>
      <c r="E6" s="12"/>
      <c r="F6" s="12"/>
    </row>
    <row r="7" spans="1:6" x14ac:dyDescent="0.25">
      <c r="A7" s="11" t="s">
        <v>779</v>
      </c>
      <c r="B7" s="3" t="str">
        <f t="shared" ref="B7:B48" si="0">"Sind_"&amp;$B$4&amp;"_"&amp;$A7</f>
        <v>Sind_Ssi_KaPe</v>
      </c>
      <c r="C7" s="13" t="s">
        <v>1</v>
      </c>
      <c r="D7" s="12"/>
      <c r="E7" s="13" t="s">
        <v>756</v>
      </c>
      <c r="F7" s="25">
        <v>12551438</v>
      </c>
    </row>
    <row r="8" spans="1:6" x14ac:dyDescent="0.25">
      <c r="A8" s="11" t="s">
        <v>781</v>
      </c>
      <c r="B8" s="3" t="str">
        <f t="shared" si="0"/>
        <v>Sind_Ssi_KaPeP</v>
      </c>
      <c r="C8" s="12"/>
      <c r="D8" s="12" t="s">
        <v>643</v>
      </c>
      <c r="E8" s="12" t="s">
        <v>757</v>
      </c>
      <c r="F8" s="25">
        <v>8158666</v>
      </c>
    </row>
    <row r="9" spans="1:6" x14ac:dyDescent="0.25">
      <c r="A9" s="11" t="s">
        <v>780</v>
      </c>
      <c r="B9" s="3" t="str">
        <f t="shared" si="0"/>
        <v>Sind_Ssi_KaPeK</v>
      </c>
      <c r="C9" s="12"/>
      <c r="D9" s="12" t="s">
        <v>644</v>
      </c>
      <c r="E9" s="12" t="s">
        <v>767</v>
      </c>
      <c r="F9" s="25">
        <v>4392772</v>
      </c>
    </row>
    <row r="10" spans="1:6" x14ac:dyDescent="0.25">
      <c r="A10" s="12"/>
      <c r="C10" s="12"/>
      <c r="D10" s="12"/>
      <c r="E10" s="12"/>
      <c r="F10" s="12"/>
    </row>
    <row r="11" spans="1:6" x14ac:dyDescent="0.25">
      <c r="A11" s="11" t="s">
        <v>782</v>
      </c>
      <c r="B11" s="3" t="str">
        <f t="shared" si="0"/>
        <v>Sind_Ssi_Bop</v>
      </c>
      <c r="C11" s="13" t="s">
        <v>2</v>
      </c>
      <c r="D11" s="12"/>
      <c r="E11" s="13" t="s">
        <v>758</v>
      </c>
      <c r="F11" s="25">
        <v>11759667</v>
      </c>
    </row>
    <row r="12" spans="1:6" x14ac:dyDescent="0.25">
      <c r="A12" s="11" t="s">
        <v>783</v>
      </c>
      <c r="B12" s="3" t="str">
        <f t="shared" si="0"/>
        <v>Sind_Ssi_BopP</v>
      </c>
      <c r="C12" s="12"/>
      <c r="D12" s="12" t="s">
        <v>759</v>
      </c>
      <c r="E12" s="12" t="s">
        <v>757</v>
      </c>
      <c r="F12" s="25">
        <v>3321264</v>
      </c>
    </row>
    <row r="13" spans="1:6" x14ac:dyDescent="0.25">
      <c r="A13" s="11" t="s">
        <v>784</v>
      </c>
      <c r="B13" s="3" t="str">
        <f t="shared" si="0"/>
        <v>Sind_Ssi_BopK</v>
      </c>
      <c r="C13" s="12"/>
      <c r="D13" s="12" t="s">
        <v>760</v>
      </c>
      <c r="E13" s="12" t="s">
        <v>767</v>
      </c>
      <c r="F13" s="25">
        <v>8438401</v>
      </c>
    </row>
    <row r="14" spans="1:6" x14ac:dyDescent="0.25">
      <c r="A14" s="12"/>
      <c r="C14" s="12"/>
      <c r="D14" s="12"/>
      <c r="E14" s="12"/>
      <c r="F14" s="12"/>
    </row>
    <row r="15" spans="1:6" x14ac:dyDescent="0.25">
      <c r="A15" s="11" t="s">
        <v>472</v>
      </c>
      <c r="B15" s="3" t="str">
        <f t="shared" si="0"/>
        <v>Sind_Ssi_Sp</v>
      </c>
      <c r="C15" s="13" t="s">
        <v>3</v>
      </c>
      <c r="D15" s="12"/>
      <c r="E15" s="13" t="s">
        <v>763</v>
      </c>
      <c r="F15" s="25">
        <v>807889</v>
      </c>
    </row>
    <row r="16" spans="1:6" x14ac:dyDescent="0.25">
      <c r="A16" s="11" t="s">
        <v>785</v>
      </c>
      <c r="B16" s="3" t="str">
        <f t="shared" si="0"/>
        <v>Sind_Ssi_SpP</v>
      </c>
      <c r="C16" s="12"/>
      <c r="D16" s="12" t="s">
        <v>761</v>
      </c>
      <c r="E16" s="12" t="s">
        <v>757</v>
      </c>
      <c r="F16" s="25">
        <v>490907</v>
      </c>
    </row>
    <row r="17" spans="1:6" x14ac:dyDescent="0.25">
      <c r="A17" s="11" t="s">
        <v>786</v>
      </c>
      <c r="B17" s="3" t="str">
        <f t="shared" si="0"/>
        <v>Sind_Ssi_SpK</v>
      </c>
      <c r="C17" s="12"/>
      <c r="D17" s="12" t="s">
        <v>762</v>
      </c>
      <c r="E17" s="12" t="s">
        <v>767</v>
      </c>
      <c r="F17" s="25">
        <v>316978</v>
      </c>
    </row>
    <row r="18" spans="1:6" x14ac:dyDescent="0.25">
      <c r="A18" s="12"/>
      <c r="C18" s="12"/>
      <c r="D18" s="12"/>
      <c r="E18" s="12"/>
      <c r="F18" s="12"/>
    </row>
    <row r="19" spans="1:6" x14ac:dyDescent="0.25">
      <c r="A19" s="11" t="s">
        <v>787</v>
      </c>
      <c r="B19" s="3" t="str">
        <f t="shared" si="0"/>
        <v>Sind_Ssi_Inv</v>
      </c>
      <c r="C19" s="13" t="s">
        <v>4</v>
      </c>
      <c r="D19" s="12"/>
      <c r="E19" s="13" t="s">
        <v>764</v>
      </c>
      <c r="F19" s="25">
        <v>198</v>
      </c>
    </row>
    <row r="20" spans="1:6" x14ac:dyDescent="0.25">
      <c r="A20" s="12"/>
      <c r="C20" s="13"/>
      <c r="D20" s="12"/>
      <c r="E20" s="12"/>
      <c r="F20" s="12"/>
    </row>
    <row r="21" spans="1:6" x14ac:dyDescent="0.25">
      <c r="A21" s="11" t="s">
        <v>788</v>
      </c>
      <c r="B21" s="3" t="str">
        <f t="shared" si="0"/>
        <v>Sind_Ssi_Etab</v>
      </c>
      <c r="C21" s="13" t="s">
        <v>5</v>
      </c>
      <c r="D21" s="12"/>
      <c r="E21" s="13" t="s">
        <v>765</v>
      </c>
      <c r="F21" s="25">
        <v>568842</v>
      </c>
    </row>
    <row r="22" spans="1:6" x14ac:dyDescent="0.25">
      <c r="A22" s="12"/>
      <c r="C22" s="13"/>
      <c r="D22" s="12"/>
      <c r="E22" s="12"/>
      <c r="F22" s="12"/>
    </row>
    <row r="23" spans="1:6" x14ac:dyDescent="0.25">
      <c r="A23" s="11" t="s">
        <v>789</v>
      </c>
      <c r="B23" s="3" t="str">
        <f t="shared" si="0"/>
        <v>Sind_Ssi_Bol</v>
      </c>
      <c r="C23" s="13" t="s">
        <v>6</v>
      </c>
      <c r="D23" s="12"/>
      <c r="E23" s="13" t="s">
        <v>766</v>
      </c>
      <c r="F23" s="25">
        <v>256834</v>
      </c>
    </row>
    <row r="24" spans="1:6" x14ac:dyDescent="0.25">
      <c r="A24" s="11" t="s">
        <v>790</v>
      </c>
      <c r="B24" s="3" t="str">
        <f t="shared" si="0"/>
        <v>Sind_Ssi_BolP</v>
      </c>
      <c r="C24" s="12"/>
      <c r="D24" s="12" t="s">
        <v>594</v>
      </c>
      <c r="E24" s="12" t="s">
        <v>757</v>
      </c>
      <c r="F24" s="25">
        <v>30940</v>
      </c>
    </row>
    <row r="25" spans="1:6" x14ac:dyDescent="0.25">
      <c r="A25" s="11" t="s">
        <v>791</v>
      </c>
      <c r="B25" s="3" t="str">
        <f t="shared" si="0"/>
        <v>Sind_Ssi_BolK</v>
      </c>
      <c r="C25" s="12"/>
      <c r="D25" s="12" t="s">
        <v>595</v>
      </c>
      <c r="E25" s="12" t="s">
        <v>767</v>
      </c>
      <c r="F25" s="25">
        <v>225894</v>
      </c>
    </row>
    <row r="26" spans="1:6" x14ac:dyDescent="0.25">
      <c r="A26" s="12"/>
      <c r="C26" s="12"/>
      <c r="D26" s="12"/>
      <c r="E26" s="12"/>
      <c r="F26" s="12"/>
    </row>
    <row r="27" spans="1:6" x14ac:dyDescent="0.25">
      <c r="A27" s="11" t="s">
        <v>792</v>
      </c>
      <c r="B27" s="3" t="str">
        <f t="shared" si="0"/>
        <v>Sind_Ssi_Rp</v>
      </c>
      <c r="C27" s="13" t="s">
        <v>7</v>
      </c>
      <c r="D27" s="12"/>
      <c r="E27" s="13" t="s">
        <v>768</v>
      </c>
      <c r="F27" s="25">
        <v>111785671</v>
      </c>
    </row>
    <row r="28" spans="1:6" x14ac:dyDescent="0.25">
      <c r="A28" s="11" t="s">
        <v>793</v>
      </c>
      <c r="B28" s="3" t="str">
        <f t="shared" si="0"/>
        <v>Sind_Ssi_RpP</v>
      </c>
      <c r="C28" s="12"/>
      <c r="D28" s="12" t="s">
        <v>604</v>
      </c>
      <c r="E28" s="12" t="s">
        <v>757</v>
      </c>
      <c r="F28" s="25">
        <v>81032790</v>
      </c>
    </row>
    <row r="29" spans="1:6" x14ac:dyDescent="0.25">
      <c r="A29" s="11" t="s">
        <v>794</v>
      </c>
      <c r="B29" s="3" t="str">
        <f t="shared" si="0"/>
        <v>Sind_Ssi_RpK</v>
      </c>
      <c r="C29" s="12"/>
      <c r="D29" s="12" t="s">
        <v>605</v>
      </c>
      <c r="E29" s="12" t="s">
        <v>767</v>
      </c>
      <c r="F29" s="25">
        <v>30752886</v>
      </c>
    </row>
    <row r="30" spans="1:6" x14ac:dyDescent="0.25">
      <c r="A30" s="12"/>
      <c r="C30" s="12"/>
      <c r="D30" s="12"/>
      <c r="E30" s="12"/>
      <c r="F30" s="12"/>
    </row>
    <row r="31" spans="1:6" x14ac:dyDescent="0.25">
      <c r="A31" s="11" t="s">
        <v>889</v>
      </c>
      <c r="B31" s="3" t="str">
        <f t="shared" si="0"/>
        <v>Sind_Ssi_Ap</v>
      </c>
      <c r="C31" s="13" t="s">
        <v>8</v>
      </c>
      <c r="D31" s="12"/>
      <c r="E31" s="13" t="s">
        <v>968</v>
      </c>
      <c r="F31" s="25">
        <v>52551713</v>
      </c>
    </row>
    <row r="32" spans="1:6" x14ac:dyDescent="0.25">
      <c r="A32" s="11" t="s">
        <v>890</v>
      </c>
      <c r="B32" s="3" t="str">
        <f t="shared" si="0"/>
        <v>Sind_Ssi_ApP</v>
      </c>
      <c r="C32" s="12"/>
      <c r="D32" s="12" t="s">
        <v>491</v>
      </c>
      <c r="E32" s="12" t="s">
        <v>757</v>
      </c>
      <c r="F32" s="25">
        <v>41239434</v>
      </c>
    </row>
    <row r="33" spans="1:6" x14ac:dyDescent="0.25">
      <c r="A33" s="11" t="s">
        <v>891</v>
      </c>
      <c r="B33" s="3" t="str">
        <f t="shared" si="0"/>
        <v>Sind_Ssi_ApK</v>
      </c>
      <c r="C33" s="12"/>
      <c r="D33" s="12" t="s">
        <v>492</v>
      </c>
      <c r="E33" s="12" t="s">
        <v>767</v>
      </c>
      <c r="F33" s="25">
        <v>11312277</v>
      </c>
    </row>
    <row r="34" spans="1:6" x14ac:dyDescent="0.25">
      <c r="A34" s="12"/>
      <c r="C34" s="12"/>
      <c r="D34" s="12"/>
      <c r="E34" s="12"/>
      <c r="F34" s="12"/>
    </row>
    <row r="35" spans="1:6" x14ac:dyDescent="0.25">
      <c r="A35" s="11" t="s">
        <v>795</v>
      </c>
      <c r="B35" s="3" t="str">
        <f t="shared" si="0"/>
        <v>Sind_Ssi_Udd</v>
      </c>
      <c r="C35" s="13" t="s">
        <v>9</v>
      </c>
      <c r="D35" s="12"/>
      <c r="E35" s="13" t="s">
        <v>769</v>
      </c>
      <c r="F35" s="25">
        <v>8867</v>
      </c>
    </row>
    <row r="36" spans="1:6" x14ac:dyDescent="0.25">
      <c r="A36" s="12"/>
      <c r="C36" s="13"/>
      <c r="D36" s="12"/>
      <c r="E36" s="12"/>
      <c r="F36" s="12"/>
    </row>
    <row r="37" spans="1:6" x14ac:dyDescent="0.25">
      <c r="A37" s="11" t="s">
        <v>796</v>
      </c>
      <c r="B37" s="3" t="str">
        <f t="shared" si="0"/>
        <v>Sind_Ssi_Gev</v>
      </c>
      <c r="C37" s="13" t="s">
        <v>10</v>
      </c>
      <c r="D37" s="12"/>
      <c r="E37" s="13" t="s">
        <v>770</v>
      </c>
      <c r="F37" s="25">
        <v>88407</v>
      </c>
    </row>
    <row r="38" spans="1:6" x14ac:dyDescent="0.25">
      <c r="A38" s="12"/>
      <c r="C38" s="13"/>
      <c r="D38" s="12"/>
      <c r="E38" s="12"/>
      <c r="F38" s="12"/>
    </row>
    <row r="39" spans="1:6" x14ac:dyDescent="0.25">
      <c r="A39" s="11" t="s">
        <v>797</v>
      </c>
      <c r="B39" s="3" t="str">
        <f t="shared" si="0"/>
        <v>Sind_Ssi_Konj</v>
      </c>
      <c r="C39" s="13" t="s">
        <v>11</v>
      </c>
      <c r="D39" s="12"/>
      <c r="E39" s="13" t="s">
        <v>771</v>
      </c>
      <c r="F39" s="25">
        <v>91094</v>
      </c>
    </row>
    <row r="40" spans="1:6" x14ac:dyDescent="0.25">
      <c r="A40" s="12"/>
      <c r="C40" s="13"/>
      <c r="D40" s="12"/>
      <c r="E40" s="12"/>
      <c r="F40" s="12"/>
    </row>
    <row r="41" spans="1:6" x14ac:dyDescent="0.25">
      <c r="A41" s="11" t="s">
        <v>798</v>
      </c>
      <c r="B41" s="3" t="str">
        <f t="shared" si="0"/>
        <v>Sind_Ssi_SiTot</v>
      </c>
      <c r="C41" s="12"/>
      <c r="D41" s="12"/>
      <c r="E41" s="13" t="s">
        <v>772</v>
      </c>
      <c r="F41" s="25">
        <v>191930200</v>
      </c>
    </row>
    <row r="42" spans="1:6" x14ac:dyDescent="0.25">
      <c r="A42" s="28"/>
      <c r="C42" s="12"/>
      <c r="D42" s="12"/>
      <c r="E42" s="12"/>
      <c r="F42" s="28"/>
    </row>
    <row r="43" spans="1:6" x14ac:dyDescent="0.25">
      <c r="A43" s="28"/>
      <c r="C43" s="12"/>
      <c r="D43" s="12"/>
      <c r="E43" s="13" t="s">
        <v>773</v>
      </c>
      <c r="F43" s="28"/>
    </row>
    <row r="44" spans="1:6" x14ac:dyDescent="0.25">
      <c r="A44" s="11" t="s">
        <v>799</v>
      </c>
      <c r="B44" s="3" t="str">
        <f t="shared" si="0"/>
        <v>Sind_Ssi_DsiK</v>
      </c>
      <c r="C44" s="12"/>
      <c r="D44" s="12"/>
      <c r="E44" s="12" t="s">
        <v>774</v>
      </c>
      <c r="F44" s="25">
        <v>12554030</v>
      </c>
    </row>
    <row r="45" spans="1:6" x14ac:dyDescent="0.25">
      <c r="A45" s="11" t="s">
        <v>800</v>
      </c>
      <c r="B45" s="3" t="str">
        <f t="shared" si="0"/>
        <v>Sind_Ssi_DsiR</v>
      </c>
      <c r="C45" s="12"/>
      <c r="D45" s="12"/>
      <c r="E45" s="12" t="s">
        <v>775</v>
      </c>
      <c r="F45" s="25">
        <v>163302937</v>
      </c>
    </row>
    <row r="46" spans="1:6" x14ac:dyDescent="0.25">
      <c r="A46" s="11" t="s">
        <v>801</v>
      </c>
      <c r="B46" s="3" t="str">
        <f t="shared" si="0"/>
        <v>Sind_Ssi_DsiS</v>
      </c>
      <c r="C46" s="12"/>
      <c r="D46" s="12"/>
      <c r="E46" s="12" t="s">
        <v>776</v>
      </c>
      <c r="F46" s="25">
        <v>677042</v>
      </c>
    </row>
    <row r="47" spans="1:6" x14ac:dyDescent="0.25">
      <c r="A47" s="11" t="s">
        <v>892</v>
      </c>
      <c r="B47" s="3" t="str">
        <f t="shared" si="0"/>
        <v>Sind_Ssi_DsiA</v>
      </c>
      <c r="C47" s="12"/>
      <c r="D47" s="12"/>
      <c r="E47" s="12" t="s">
        <v>969</v>
      </c>
      <c r="F47" s="25">
        <v>37644253</v>
      </c>
    </row>
    <row r="48" spans="1:6" x14ac:dyDescent="0.25">
      <c r="A48" s="11" t="s">
        <v>802</v>
      </c>
      <c r="B48" s="3" t="str">
        <f t="shared" si="0"/>
        <v>Sind_Ssi_DsiB</v>
      </c>
      <c r="C48" s="12"/>
      <c r="D48" s="12"/>
      <c r="E48" s="12" t="s">
        <v>777</v>
      </c>
      <c r="F48" s="25">
        <v>938420</v>
      </c>
    </row>
    <row r="49" x14ac:dyDescent="0.25"/>
    <row r="50" hidden="1" x14ac:dyDescent="0.25"/>
  </sheetData>
  <sheetProtection algorithmName="SHA-512" hashValue="edY4fLzGnWARe9CHzi+hYE5lNrvDns/aqjYI2Av2vvWVg9v5S4CMq3l1Hl7Dk9b5KqmdQgYFs/kzcU+cWkKgTA==" saltValue="/RIEL3JNqBqEjTOhWB60ww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tabColor theme="2"/>
  </sheetPr>
  <dimension ref="A1:J17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1" width="0" style="3" hidden="1" customWidth="1"/>
    <col min="2" max="2" width="12.5703125" style="3" hidden="1" customWidth="1"/>
    <col min="3" max="3" width="12.7109375" style="3" hidden="1" customWidth="1"/>
    <col min="4" max="4" width="14.42578125" style="3" hidden="1" customWidth="1"/>
    <col min="5" max="5" width="9.140625" style="3" customWidth="1"/>
    <col min="6" max="6" width="69.85546875" style="3" customWidth="1"/>
    <col min="7" max="7" width="11" style="3" customWidth="1"/>
    <col min="8" max="8" width="10.7109375" style="3" customWidth="1"/>
    <col min="9" max="9" width="9.85546875" style="3" customWidth="1"/>
    <col min="10" max="10" width="7.85546875" style="3" customWidth="1"/>
    <col min="11" max="16384" width="9.140625" style="3" hidden="1"/>
  </cols>
  <sheetData>
    <row r="1" spans="1:9" x14ac:dyDescent="0.25">
      <c r="E1" s="156" t="s">
        <v>1228</v>
      </c>
      <c r="F1" s="156"/>
      <c r="G1" s="156"/>
    </row>
    <row r="2" spans="1:9" x14ac:dyDescent="0.25"/>
    <row r="3" spans="1:9" ht="23.25" x14ac:dyDescent="0.25">
      <c r="E3" s="155" t="s">
        <v>1209</v>
      </c>
      <c r="F3" s="157"/>
      <c r="G3" s="157"/>
      <c r="H3" s="65"/>
      <c r="I3" s="65"/>
    </row>
    <row r="4" spans="1:9" ht="14.25" customHeight="1" x14ac:dyDescent="0.25">
      <c r="E4" s="177" t="s">
        <v>970</v>
      </c>
      <c r="F4" s="178"/>
      <c r="G4" s="178"/>
      <c r="H4" s="178"/>
      <c r="I4" s="179"/>
    </row>
    <row r="5" spans="1:9" ht="27.75" customHeight="1" x14ac:dyDescent="0.25">
      <c r="A5" s="10" t="s">
        <v>31</v>
      </c>
      <c r="B5" s="11" t="s">
        <v>478</v>
      </c>
      <c r="C5" s="11" t="s">
        <v>490</v>
      </c>
      <c r="D5" s="11" t="s">
        <v>879</v>
      </c>
      <c r="E5" s="12"/>
      <c r="F5" s="13"/>
      <c r="G5" s="18" t="s">
        <v>900</v>
      </c>
      <c r="H5" s="18" t="s">
        <v>901</v>
      </c>
      <c r="I5" s="28" t="s">
        <v>880</v>
      </c>
    </row>
    <row r="6" spans="1:9" x14ac:dyDescent="0.25">
      <c r="A6" s="16" t="s">
        <v>486</v>
      </c>
      <c r="B6" s="3" t="str">
        <f>"Ssb_"&amp;$A6&amp;"_"&amp;B$5</f>
        <v>Ssb_KrP_Ind</v>
      </c>
      <c r="C6" s="3" t="str">
        <f t="shared" ref="C6:C9" si="0">"Ssb_"&amp;$A6&amp;"_"&amp;C$5</f>
        <v>Ssb_KrP_Udl</v>
      </c>
      <c r="E6" s="12"/>
      <c r="F6" s="13" t="s">
        <v>480</v>
      </c>
      <c r="G6" s="25">
        <v>799</v>
      </c>
      <c r="H6" s="25">
        <v>114</v>
      </c>
      <c r="I6" s="12"/>
    </row>
    <row r="7" spans="1:9" x14ac:dyDescent="0.25">
      <c r="A7" s="16" t="s">
        <v>487</v>
      </c>
      <c r="B7" s="3" t="str">
        <f t="shared" ref="B7:B9" si="1">"Ssb_"&amp;$A7&amp;"_"&amp;B$5</f>
        <v>Ssb_Ny_Ind</v>
      </c>
      <c r="C7" s="3" t="str">
        <f t="shared" si="0"/>
        <v>Ssb_Ny_Udl</v>
      </c>
      <c r="E7" s="12" t="s">
        <v>0</v>
      </c>
      <c r="F7" s="12" t="s">
        <v>481</v>
      </c>
      <c r="G7" s="25">
        <v>10</v>
      </c>
      <c r="H7" s="25">
        <v>0</v>
      </c>
      <c r="I7" s="12"/>
    </row>
    <row r="8" spans="1:9" x14ac:dyDescent="0.25">
      <c r="A8" s="16" t="s">
        <v>488</v>
      </c>
      <c r="B8" s="3" t="str">
        <f t="shared" si="1"/>
        <v>Ssb_Ned_Ind</v>
      </c>
      <c r="C8" s="3" t="str">
        <f t="shared" si="0"/>
        <v>Ssb_Ned_Udl</v>
      </c>
      <c r="E8" s="12" t="s">
        <v>1</v>
      </c>
      <c r="F8" s="12" t="s">
        <v>482</v>
      </c>
      <c r="G8" s="25">
        <v>35</v>
      </c>
      <c r="H8" s="25">
        <v>10</v>
      </c>
      <c r="I8" s="12"/>
    </row>
    <row r="9" spans="1:9" x14ac:dyDescent="0.25">
      <c r="A9" s="16" t="s">
        <v>489</v>
      </c>
      <c r="B9" s="3" t="str">
        <f t="shared" si="1"/>
        <v>Ssb_KrU_Ind</v>
      </c>
      <c r="C9" s="3" t="str">
        <f t="shared" si="0"/>
        <v>Ssb_KrU_Udl</v>
      </c>
      <c r="E9" s="12"/>
      <c r="F9" s="13" t="s">
        <v>483</v>
      </c>
      <c r="G9" s="25">
        <v>774</v>
      </c>
      <c r="H9" s="25">
        <v>104</v>
      </c>
      <c r="I9" s="12"/>
    </row>
    <row r="10" spans="1:9" x14ac:dyDescent="0.25">
      <c r="A10" s="16"/>
      <c r="E10" s="12"/>
      <c r="F10" s="12"/>
      <c r="G10" s="12"/>
      <c r="H10" s="12"/>
      <c r="I10" s="12"/>
    </row>
    <row r="11" spans="1:9" x14ac:dyDescent="0.25">
      <c r="A11" s="16"/>
      <c r="E11" s="12"/>
      <c r="F11" s="13" t="s">
        <v>484</v>
      </c>
      <c r="G11" s="12"/>
      <c r="H11" s="12"/>
      <c r="I11" s="12"/>
    </row>
    <row r="12" spans="1:9" x14ac:dyDescent="0.25">
      <c r="A12" s="16" t="s">
        <v>905</v>
      </c>
      <c r="D12" s="3" t="str">
        <f t="shared" ref="D12:D14" si="2">"Ssb_"&amp;$A12&amp;"_"&amp;D$5</f>
        <v>Ssb_BeK_Ant</v>
      </c>
      <c r="E12" s="12" t="s">
        <v>0</v>
      </c>
      <c r="F12" s="12" t="s">
        <v>485</v>
      </c>
      <c r="G12" s="12"/>
      <c r="H12" s="12"/>
      <c r="I12" s="25">
        <v>34667</v>
      </c>
    </row>
    <row r="13" spans="1:9" x14ac:dyDescent="0.25">
      <c r="A13" s="16" t="s">
        <v>906</v>
      </c>
      <c r="D13" s="3" t="str">
        <f t="shared" si="2"/>
        <v>Ssb_BeX_Ant</v>
      </c>
      <c r="E13" s="12" t="s">
        <v>1</v>
      </c>
      <c r="F13" s="12" t="s">
        <v>431</v>
      </c>
      <c r="G13" s="12"/>
      <c r="H13" s="12"/>
      <c r="I13" s="25">
        <v>218</v>
      </c>
    </row>
    <row r="14" spans="1:9" x14ac:dyDescent="0.25">
      <c r="A14" s="16" t="s">
        <v>907</v>
      </c>
      <c r="D14" s="3" t="str">
        <f t="shared" si="2"/>
        <v>Ssb_BeTot_Ant</v>
      </c>
      <c r="E14" s="12"/>
      <c r="F14" s="13" t="s">
        <v>214</v>
      </c>
      <c r="G14" s="12"/>
      <c r="H14" s="12"/>
      <c r="I14" s="25">
        <v>34885</v>
      </c>
    </row>
    <row r="15" spans="1:9" x14ac:dyDescent="0.25"/>
    <row r="16" spans="1:9" hidden="1" x14ac:dyDescent="0.25"/>
    <row r="17" hidden="1" x14ac:dyDescent="0.25"/>
  </sheetData>
  <sheetProtection algorithmName="SHA-512" hashValue="OMD0YkZDZB57vVEMvVzdXXOeM6lBpvuBdY647RjzEcK4ral2J5ZIWCk2/o/cTA62VyX858bCs6yHo0cfUx5o1Q==" saltValue="hflBwUdcT+LihmkgStppBQ==" spinCount="100000" sheet="1" objects="1" scenarios="1"/>
  <mergeCells count="3">
    <mergeCell ref="E3:G3"/>
    <mergeCell ref="E4:I4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3">
    <tabColor theme="2"/>
  </sheetPr>
  <dimension ref="A1:M25"/>
  <sheetViews>
    <sheetView showGridLines="0" topLeftCell="F1" zoomScaleNormal="100" workbookViewId="0">
      <selection activeCell="H3" sqref="H3:L3"/>
    </sheetView>
  </sheetViews>
  <sheetFormatPr defaultColWidth="0" defaultRowHeight="15" customHeight="1" zeroHeight="1" x14ac:dyDescent="0.25"/>
  <cols>
    <col min="1" max="1" width="12.85546875" style="3" hidden="1" customWidth="1"/>
    <col min="2" max="3" width="16.5703125" style="3" hidden="1" customWidth="1"/>
    <col min="4" max="4" width="17.5703125" style="3" hidden="1" customWidth="1"/>
    <col min="5" max="5" width="17" style="3" hidden="1" customWidth="1"/>
    <col min="6" max="6" width="4.85546875" style="3" bestFit="1" customWidth="1"/>
    <col min="7" max="7" width="8.28515625" style="3" customWidth="1"/>
    <col min="8" max="8" width="39.28515625" style="3" bestFit="1" customWidth="1"/>
    <col min="9" max="9" width="20.7109375" style="3" bestFit="1" customWidth="1"/>
    <col min="10" max="10" width="22" style="3" bestFit="1" customWidth="1"/>
    <col min="11" max="11" width="22.140625" style="3" bestFit="1" customWidth="1"/>
    <col min="12" max="12" width="26.85546875" style="3" customWidth="1"/>
    <col min="13" max="13" width="9.140625" style="3" customWidth="1"/>
    <col min="14" max="16384" width="9.140625" style="3" hidden="1"/>
  </cols>
  <sheetData>
    <row r="1" spans="1:12" x14ac:dyDescent="0.25">
      <c r="F1" s="156" t="s">
        <v>1228</v>
      </c>
      <c r="G1" s="156"/>
      <c r="H1" s="156"/>
      <c r="I1" s="4"/>
    </row>
    <row r="2" spans="1:12" x14ac:dyDescent="0.25">
      <c r="F2" s="5"/>
      <c r="G2" s="5"/>
    </row>
    <row r="3" spans="1:12" x14ac:dyDescent="0.25">
      <c r="F3" s="185" t="s">
        <v>1288</v>
      </c>
      <c r="G3" s="185"/>
      <c r="H3" s="186" t="s">
        <v>1354</v>
      </c>
      <c r="I3" s="187"/>
      <c r="J3" s="187"/>
      <c r="K3" s="187"/>
      <c r="L3" s="188"/>
    </row>
    <row r="4" spans="1:12" x14ac:dyDescent="0.25">
      <c r="I4" s="6"/>
    </row>
    <row r="5" spans="1:12" ht="23.25" customHeight="1" x14ac:dyDescent="0.25">
      <c r="F5" s="183" t="s">
        <v>1275</v>
      </c>
      <c r="G5" s="184"/>
      <c r="H5" s="184"/>
      <c r="I5" s="184"/>
      <c r="J5" s="184"/>
      <c r="K5" s="184"/>
      <c r="L5" s="184"/>
    </row>
    <row r="6" spans="1:12" ht="14.25" customHeight="1" x14ac:dyDescent="0.25">
      <c r="F6" s="7"/>
      <c r="G6" s="8"/>
      <c r="H6" s="8"/>
      <c r="I6" s="8"/>
      <c r="J6" s="9"/>
      <c r="K6" s="9"/>
      <c r="L6" s="9"/>
    </row>
    <row r="7" spans="1:12" ht="27.75" customHeight="1" x14ac:dyDescent="0.25">
      <c r="A7" s="10" t="s">
        <v>31</v>
      </c>
      <c r="B7" s="11" t="s">
        <v>1280</v>
      </c>
      <c r="C7" s="11" t="s">
        <v>1281</v>
      </c>
      <c r="D7" s="11" t="s">
        <v>1282</v>
      </c>
      <c r="E7" s="11" t="s">
        <v>1283</v>
      </c>
      <c r="F7" s="12"/>
      <c r="G7" s="12"/>
      <c r="H7" s="13"/>
      <c r="I7" s="14" t="s">
        <v>1276</v>
      </c>
      <c r="J7" s="14" t="s">
        <v>1277</v>
      </c>
      <c r="K7" s="14" t="s">
        <v>1278</v>
      </c>
      <c r="L7" s="15" t="s">
        <v>1279</v>
      </c>
    </row>
    <row r="8" spans="1:12" x14ac:dyDescent="0.25">
      <c r="A8" s="16" t="s">
        <v>574</v>
      </c>
      <c r="B8" s="3" t="str">
        <f>"KbSb_"&amp;$A8&amp;"_"&amp;B$7</f>
        <v>KbSb_Off_OIV</v>
      </c>
      <c r="C8" s="3" t="str">
        <f t="shared" ref="C8:E8" si="0">"KbSb_"&amp;$A8&amp;"_"&amp;C$7</f>
        <v>KbSb_Off_VSv</v>
      </c>
      <c r="D8" s="3" t="str">
        <f t="shared" si="0"/>
        <v>KbSb_Off_FbSv</v>
      </c>
      <c r="E8" s="3" t="str">
        <f t="shared" si="0"/>
        <v>KbSb_Off_NoB</v>
      </c>
      <c r="F8" s="13" t="s">
        <v>0</v>
      </c>
      <c r="G8" s="12"/>
      <c r="H8" s="13" t="s">
        <v>661</v>
      </c>
      <c r="I8" s="17">
        <f>INDEX(Gruppetal,MATCH($H$3,Gruppeliste,0),MATCH(B8,Gruppevar,0))</f>
        <v>3365</v>
      </c>
      <c r="J8" s="17">
        <f>INDEX(Gruppetal,MATCH($H$3,Gruppeliste,0),MATCH(C8,Gruppevar,0))</f>
        <v>70149</v>
      </c>
      <c r="K8" s="17">
        <f>INDEX(Gruppetal,MATCH($H$3,Gruppeliste,0),MATCH(D8,Gruppevar,0))</f>
        <v>356434</v>
      </c>
      <c r="L8" s="17">
        <f>INDEX(Gruppetal,MATCH($H$3,Gruppeliste,0),MATCH(E8,Gruppevar,0))</f>
        <v>68026749</v>
      </c>
    </row>
    <row r="9" spans="1:12" x14ac:dyDescent="0.25">
      <c r="A9" s="16"/>
      <c r="F9" s="13" t="s">
        <v>1</v>
      </c>
      <c r="G9" s="12"/>
      <c r="H9" s="13" t="s">
        <v>557</v>
      </c>
      <c r="I9" s="13"/>
      <c r="J9" s="13"/>
      <c r="K9" s="13"/>
      <c r="L9" s="18"/>
    </row>
    <row r="10" spans="1:12" x14ac:dyDescent="0.25">
      <c r="A10" s="16" t="s">
        <v>665</v>
      </c>
      <c r="B10" s="3" t="str">
        <f t="shared" ref="B10:E20" si="1">"KbSb_"&amp;$A10&amp;"_"&amp;B$7</f>
        <v>KbSb_Land_OIV</v>
      </c>
      <c r="C10" s="3" t="str">
        <f t="shared" si="1"/>
        <v>KbSb_Land_VSv</v>
      </c>
      <c r="D10" s="3" t="str">
        <f t="shared" si="1"/>
        <v>KbSb_Land_FbSv</v>
      </c>
      <c r="E10" s="3" t="str">
        <f t="shared" si="1"/>
        <v>KbSb_Land_NoB</v>
      </c>
      <c r="F10" s="12"/>
      <c r="G10" s="12" t="s">
        <v>643</v>
      </c>
      <c r="H10" s="12" t="s">
        <v>664</v>
      </c>
      <c r="I10" s="17">
        <f t="shared" ref="I10:I22" si="2">INDEX(Gruppetal,MATCH($H$3,Gruppeliste,0),MATCH(B10,Gruppevar,0))</f>
        <v>16838290</v>
      </c>
      <c r="J10" s="17">
        <f t="shared" ref="J10:J22" si="3">INDEX(Gruppetal,MATCH($H$3,Gruppeliste,0),MATCH(C10,Gruppevar,0))</f>
        <v>6088473</v>
      </c>
      <c r="K10" s="17">
        <f t="shared" ref="K10:K22" si="4">INDEX(Gruppetal,MATCH($H$3,Gruppeliste,0),MATCH(D10,Gruppevar,0))</f>
        <v>21030126</v>
      </c>
      <c r="L10" s="17">
        <f t="shared" ref="L10:L22" si="5">INDEX(Gruppetal,MATCH($H$3,Gruppeliste,0),MATCH(E10,Gruppevar,0))</f>
        <v>52796757</v>
      </c>
    </row>
    <row r="11" spans="1:12" x14ac:dyDescent="0.25">
      <c r="A11" s="16" t="s">
        <v>666</v>
      </c>
      <c r="B11" s="3" t="str">
        <f t="shared" si="1"/>
        <v>KbSb_Indu_OIV</v>
      </c>
      <c r="C11" s="3" t="str">
        <f t="shared" si="1"/>
        <v>KbSb_Indu_VSv</v>
      </c>
      <c r="D11" s="3" t="str">
        <f t="shared" si="1"/>
        <v>KbSb_Indu_FbSv</v>
      </c>
      <c r="E11" s="3" t="str">
        <f t="shared" si="1"/>
        <v>KbSb_Indu_NoB</v>
      </c>
      <c r="F11" s="12"/>
      <c r="G11" s="12" t="s">
        <v>644</v>
      </c>
      <c r="H11" s="12" t="s">
        <v>674</v>
      </c>
      <c r="I11" s="17">
        <f t="shared" si="2"/>
        <v>9538986</v>
      </c>
      <c r="J11" s="17">
        <f t="shared" si="3"/>
        <v>2047150</v>
      </c>
      <c r="K11" s="17">
        <f t="shared" si="4"/>
        <v>11645013</v>
      </c>
      <c r="L11" s="17">
        <f t="shared" si="5"/>
        <v>227131224</v>
      </c>
    </row>
    <row r="12" spans="1:12" x14ac:dyDescent="0.25">
      <c r="A12" s="16" t="s">
        <v>667</v>
      </c>
      <c r="B12" s="3" t="str">
        <f t="shared" si="1"/>
        <v>KbSb_Nrg_OIV</v>
      </c>
      <c r="C12" s="3" t="str">
        <f t="shared" si="1"/>
        <v>KbSb_Nrg_VSv</v>
      </c>
      <c r="D12" s="3" t="str">
        <f t="shared" si="1"/>
        <v>KbSb_Nrg_FbSv</v>
      </c>
      <c r="E12" s="3" t="str">
        <f t="shared" si="1"/>
        <v>KbSb_Nrg_NoB</v>
      </c>
      <c r="F12" s="12"/>
      <c r="G12" s="12" t="s">
        <v>645</v>
      </c>
      <c r="H12" s="12" t="s">
        <v>653</v>
      </c>
      <c r="I12" s="17">
        <f t="shared" si="2"/>
        <v>1606761</v>
      </c>
      <c r="J12" s="17">
        <f t="shared" si="3"/>
        <v>5163490</v>
      </c>
      <c r="K12" s="17">
        <f t="shared" si="4"/>
        <v>7747663</v>
      </c>
      <c r="L12" s="17">
        <f t="shared" si="5"/>
        <v>58583390</v>
      </c>
    </row>
    <row r="13" spans="1:12" x14ac:dyDescent="0.25">
      <c r="A13" s="16" t="s">
        <v>1284</v>
      </c>
      <c r="B13" s="3" t="str">
        <f t="shared" si="1"/>
        <v>KbSb_BA_OIV</v>
      </c>
      <c r="C13" s="3" t="str">
        <f t="shared" si="1"/>
        <v>KbSb_BA_VSv</v>
      </c>
      <c r="D13" s="3" t="str">
        <f t="shared" si="1"/>
        <v>KbSb_BA_FbSv</v>
      </c>
      <c r="E13" s="3" t="str">
        <f t="shared" si="1"/>
        <v>KbSb_BA_NoB</v>
      </c>
      <c r="F13" s="12"/>
      <c r="G13" s="12" t="s">
        <v>646</v>
      </c>
      <c r="H13" s="12" t="s">
        <v>654</v>
      </c>
      <c r="I13" s="17">
        <f t="shared" si="2"/>
        <v>5992839</v>
      </c>
      <c r="J13" s="17">
        <f t="shared" si="3"/>
        <v>1373206</v>
      </c>
      <c r="K13" s="17">
        <f t="shared" si="4"/>
        <v>11584704</v>
      </c>
      <c r="L13" s="17">
        <f t="shared" si="5"/>
        <v>43063763</v>
      </c>
    </row>
    <row r="14" spans="1:12" x14ac:dyDescent="0.25">
      <c r="A14" s="16" t="s">
        <v>668</v>
      </c>
      <c r="B14" s="3" t="str">
        <f t="shared" si="1"/>
        <v>KbSb_Hnd_OIV</v>
      </c>
      <c r="C14" s="3" t="str">
        <f t="shared" si="1"/>
        <v>KbSb_Hnd_VSv</v>
      </c>
      <c r="D14" s="3" t="str">
        <f t="shared" si="1"/>
        <v>KbSb_Hnd_FbSv</v>
      </c>
      <c r="E14" s="3" t="str">
        <f t="shared" si="1"/>
        <v>KbSb_Hnd_NoB</v>
      </c>
      <c r="F14" s="12"/>
      <c r="G14" s="12" t="s">
        <v>647</v>
      </c>
      <c r="H14" s="12" t="s">
        <v>655</v>
      </c>
      <c r="I14" s="17">
        <f t="shared" si="2"/>
        <v>5515205</v>
      </c>
      <c r="J14" s="17">
        <f t="shared" si="3"/>
        <v>2687860</v>
      </c>
      <c r="K14" s="17">
        <f t="shared" si="4"/>
        <v>20967481</v>
      </c>
      <c r="L14" s="17">
        <f t="shared" si="5"/>
        <v>105168752</v>
      </c>
    </row>
    <row r="15" spans="1:12" x14ac:dyDescent="0.25">
      <c r="A15" s="16" t="s">
        <v>1285</v>
      </c>
      <c r="B15" s="3" t="str">
        <f t="shared" si="1"/>
        <v>KbSb_Trans_OIV</v>
      </c>
      <c r="C15" s="3" t="str">
        <f t="shared" si="1"/>
        <v>KbSb_Trans_VSv</v>
      </c>
      <c r="D15" s="3" t="str">
        <f t="shared" si="1"/>
        <v>KbSb_Trans_FbSv</v>
      </c>
      <c r="E15" s="3" t="str">
        <f t="shared" si="1"/>
        <v>KbSb_Trans_NoB</v>
      </c>
      <c r="F15" s="12"/>
      <c r="G15" s="12" t="s">
        <v>648</v>
      </c>
      <c r="H15" s="12" t="s">
        <v>656</v>
      </c>
      <c r="I15" s="17">
        <f t="shared" si="2"/>
        <v>12956524</v>
      </c>
      <c r="J15" s="17">
        <f t="shared" si="3"/>
        <v>1341348</v>
      </c>
      <c r="K15" s="17">
        <f t="shared" si="4"/>
        <v>8710562</v>
      </c>
      <c r="L15" s="17">
        <f t="shared" si="5"/>
        <v>81385288</v>
      </c>
    </row>
    <row r="16" spans="1:12" x14ac:dyDescent="0.25">
      <c r="A16" s="16" t="s">
        <v>669</v>
      </c>
      <c r="B16" s="3" t="str">
        <f t="shared" si="1"/>
        <v>KbSb_Info_OIV</v>
      </c>
      <c r="C16" s="3" t="str">
        <f t="shared" si="1"/>
        <v>KbSb_Info_VSv</v>
      </c>
      <c r="D16" s="3" t="str">
        <f t="shared" si="1"/>
        <v>KbSb_Info_FbSv</v>
      </c>
      <c r="E16" s="3" t="str">
        <f t="shared" si="1"/>
        <v>KbSb_Info_NoB</v>
      </c>
      <c r="F16" s="12"/>
      <c r="G16" s="12" t="s">
        <v>649</v>
      </c>
      <c r="H16" s="12" t="s">
        <v>657</v>
      </c>
      <c r="I16" s="17">
        <f t="shared" si="2"/>
        <v>1075895</v>
      </c>
      <c r="J16" s="17">
        <f t="shared" si="3"/>
        <v>312554</v>
      </c>
      <c r="K16" s="17">
        <f t="shared" si="4"/>
        <v>2032263</v>
      </c>
      <c r="L16" s="17">
        <f t="shared" si="5"/>
        <v>38117740</v>
      </c>
    </row>
    <row r="17" spans="1:12" x14ac:dyDescent="0.25">
      <c r="A17" s="16" t="s">
        <v>670</v>
      </c>
      <c r="B17" s="3" t="str">
        <f t="shared" si="1"/>
        <v>KbSb_Fin_OIV</v>
      </c>
      <c r="C17" s="3" t="str">
        <f t="shared" si="1"/>
        <v>KbSb_Fin_VSv</v>
      </c>
      <c r="D17" s="3" t="str">
        <f t="shared" si="1"/>
        <v>KbSb_Fin_FbSv</v>
      </c>
      <c r="E17" s="3" t="str">
        <f t="shared" si="1"/>
        <v>KbSb_Fin_NoB</v>
      </c>
      <c r="F17" s="12"/>
      <c r="G17" s="12" t="s">
        <v>650</v>
      </c>
      <c r="H17" s="12" t="s">
        <v>675</v>
      </c>
      <c r="I17" s="17">
        <f t="shared" si="2"/>
        <v>2963516</v>
      </c>
      <c r="J17" s="17">
        <f t="shared" si="3"/>
        <v>3122200</v>
      </c>
      <c r="K17" s="17">
        <f t="shared" si="4"/>
        <v>51196638</v>
      </c>
      <c r="L17" s="17">
        <f t="shared" si="5"/>
        <v>237586168</v>
      </c>
    </row>
    <row r="18" spans="1:12" x14ac:dyDescent="0.25">
      <c r="A18" s="16" t="s">
        <v>1286</v>
      </c>
      <c r="B18" s="3" t="str">
        <f t="shared" si="1"/>
        <v>KbSb_Ejd_OIV</v>
      </c>
      <c r="C18" s="3" t="str">
        <f t="shared" si="1"/>
        <v>KbSb_Ejd_VSv</v>
      </c>
      <c r="D18" s="3" t="str">
        <f t="shared" si="1"/>
        <v>KbSb_Ejd_FbSv</v>
      </c>
      <c r="E18" s="3" t="str">
        <f t="shared" si="1"/>
        <v>KbSb_Ejd_NoB</v>
      </c>
      <c r="F18" s="12"/>
      <c r="G18" s="12" t="s">
        <v>651</v>
      </c>
      <c r="H18" s="12" t="s">
        <v>658</v>
      </c>
      <c r="I18" s="17">
        <f t="shared" si="2"/>
        <v>9025895</v>
      </c>
      <c r="J18" s="17">
        <f t="shared" si="3"/>
        <v>3234099</v>
      </c>
      <c r="K18" s="17">
        <f t="shared" si="4"/>
        <v>42509328</v>
      </c>
      <c r="L18" s="17">
        <f t="shared" si="5"/>
        <v>272178392</v>
      </c>
    </row>
    <row r="19" spans="1:12" x14ac:dyDescent="0.25">
      <c r="A19" s="16" t="s">
        <v>1287</v>
      </c>
      <c r="B19" s="3" t="str">
        <f t="shared" si="1"/>
        <v>KbSb_Ovr_OIV</v>
      </c>
      <c r="C19" s="3" t="str">
        <f t="shared" si="1"/>
        <v>KbSb_Ovr_VSv</v>
      </c>
      <c r="D19" s="3" t="str">
        <f t="shared" si="1"/>
        <v>KbSb_Ovr_FbSv</v>
      </c>
      <c r="E19" s="3" t="str">
        <f t="shared" si="1"/>
        <v>KbSb_Ovr_NoB</v>
      </c>
      <c r="F19" s="12"/>
      <c r="G19" s="12" t="s">
        <v>652</v>
      </c>
      <c r="H19" s="12" t="s">
        <v>676</v>
      </c>
      <c r="I19" s="17">
        <f t="shared" si="2"/>
        <v>6557251</v>
      </c>
      <c r="J19" s="17">
        <f t="shared" si="3"/>
        <v>2419380</v>
      </c>
      <c r="K19" s="17">
        <f t="shared" si="4"/>
        <v>18501327</v>
      </c>
      <c r="L19" s="17">
        <f t="shared" si="5"/>
        <v>119456245</v>
      </c>
    </row>
    <row r="20" spans="1:12" ht="15" customHeight="1" x14ac:dyDescent="0.25">
      <c r="A20" s="16" t="s">
        <v>671</v>
      </c>
      <c r="B20" s="3" t="str">
        <f t="shared" si="1"/>
        <v>KbSb_ErhTot_OIV</v>
      </c>
      <c r="C20" s="3" t="str">
        <f t="shared" si="1"/>
        <v>KbSb_ErhTot_VSv</v>
      </c>
      <c r="D20" s="3" t="str">
        <f t="shared" si="1"/>
        <v>KbSb_ErhTot_FbSv</v>
      </c>
      <c r="E20" s="3" t="str">
        <f t="shared" si="1"/>
        <v>KbSb_ErhTot_NoB</v>
      </c>
      <c r="F20" s="12"/>
      <c r="G20" s="12"/>
      <c r="H20" s="13" t="s">
        <v>659</v>
      </c>
      <c r="I20" s="17">
        <f t="shared" si="2"/>
        <v>72071174</v>
      </c>
      <c r="J20" s="17">
        <f t="shared" si="3"/>
        <v>27789766</v>
      </c>
      <c r="K20" s="17">
        <f t="shared" si="4"/>
        <v>195925096</v>
      </c>
      <c r="L20" s="17">
        <f t="shared" si="5"/>
        <v>1235467719</v>
      </c>
    </row>
    <row r="21" spans="1:12" ht="15" customHeight="1" x14ac:dyDescent="0.25">
      <c r="A21" s="16" t="s">
        <v>672</v>
      </c>
      <c r="B21" s="3" t="str">
        <f t="shared" ref="B21:E22" si="6">"KbSb_"&amp;$A21&amp;"_"&amp;B$7</f>
        <v>KbSb_Prv_OIV</v>
      </c>
      <c r="C21" s="3" t="str">
        <f t="shared" si="6"/>
        <v>KbSb_Prv_VSv</v>
      </c>
      <c r="D21" s="3" t="str">
        <f t="shared" si="6"/>
        <v>KbSb_Prv_FbSv</v>
      </c>
      <c r="E21" s="3" t="str">
        <f t="shared" si="6"/>
        <v>KbSb_Prv_NoB</v>
      </c>
      <c r="F21" s="13" t="s">
        <v>2</v>
      </c>
      <c r="G21" s="12"/>
      <c r="H21" s="13" t="s">
        <v>660</v>
      </c>
      <c r="I21" s="17">
        <f t="shared" si="2"/>
        <v>24953980</v>
      </c>
      <c r="J21" s="17">
        <f t="shared" si="3"/>
        <v>11901945</v>
      </c>
      <c r="K21" s="17">
        <f t="shared" si="4"/>
        <v>98558424</v>
      </c>
      <c r="L21" s="17">
        <f t="shared" si="5"/>
        <v>679869119</v>
      </c>
    </row>
    <row r="22" spans="1:12" ht="15" customHeight="1" x14ac:dyDescent="0.25">
      <c r="A22" s="16" t="s">
        <v>673</v>
      </c>
      <c r="B22" s="3" t="str">
        <f t="shared" si="6"/>
        <v>KbSb_Tot_OIV</v>
      </c>
      <c r="C22" s="3" t="str">
        <f t="shared" si="6"/>
        <v>KbSb_Tot_VSv</v>
      </c>
      <c r="D22" s="3" t="str">
        <f t="shared" si="6"/>
        <v>KbSb_Tot_FbSv</v>
      </c>
      <c r="E22" s="3" t="str">
        <f t="shared" si="6"/>
        <v>KbSb_Tot_NoB</v>
      </c>
      <c r="F22" s="13" t="s">
        <v>677</v>
      </c>
      <c r="G22" s="12"/>
      <c r="H22" s="13" t="s">
        <v>214</v>
      </c>
      <c r="I22" s="17">
        <f t="shared" si="2"/>
        <v>97028525</v>
      </c>
      <c r="J22" s="17">
        <f t="shared" si="3"/>
        <v>39761859</v>
      </c>
      <c r="K22" s="17">
        <f t="shared" si="4"/>
        <v>294839958</v>
      </c>
      <c r="L22" s="17">
        <f t="shared" si="5"/>
        <v>1983363587</v>
      </c>
    </row>
    <row r="23" spans="1:12" x14ac:dyDescent="0.25"/>
    <row r="24" spans="1:12" hidden="1" x14ac:dyDescent="0.25"/>
    <row r="25" spans="1:12" ht="15" hidden="1" customHeight="1" x14ac:dyDescent="0.25"/>
  </sheetData>
  <sheetProtection algorithmName="SHA-512" hashValue="Wqp4jvpUDH3Jph4ReKV7QE2ykz/N3OtWlU1CKnz5E6+DTUCrpJmRJ8HCT8PIwqkg4CtEQzneIy+tPCstXXDvrQ==" saltValue="/Js6Bl/6CaHrcBc6av+UTQ==" spinCount="100000" sheet="1" objects="1" scenarios="1"/>
  <mergeCells count="4">
    <mergeCell ref="F1:H1"/>
    <mergeCell ref="F5:L5"/>
    <mergeCell ref="F3:G3"/>
    <mergeCell ref="H3:L3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gruppetal'!$A$2:$A$5</xm:f>
          </x14:formula1>
          <xm:sqref>H3:L3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3.7109375" style="3" hidden="1" customWidth="1"/>
    <col min="3" max="3" width="4" style="3" bestFit="1" customWidth="1"/>
    <col min="4" max="4" width="74.85546875" style="3" customWidth="1"/>
    <col min="5" max="5" width="14.710937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ht="23.25" x14ac:dyDescent="0.25">
      <c r="C3" s="155" t="s">
        <v>1143</v>
      </c>
      <c r="D3" s="155"/>
      <c r="E3" s="155"/>
    </row>
    <row r="4" spans="1:5" ht="33.75" customHeight="1" x14ac:dyDescent="0.25">
      <c r="A4" s="10" t="s">
        <v>31</v>
      </c>
      <c r="B4" s="21" t="s">
        <v>37</v>
      </c>
      <c r="C4" s="22"/>
      <c r="D4" s="23"/>
      <c r="E4" s="24" t="s">
        <v>973</v>
      </c>
    </row>
    <row r="5" spans="1:5" x14ac:dyDescent="0.25">
      <c r="A5" s="16" t="s">
        <v>32</v>
      </c>
      <c r="B5" s="3" t="str">
        <f t="shared" ref="B5:B22" si="0">"Res_"&amp;A5&amp;"_"&amp;$B$4</f>
        <v>Res_Rind_RY</v>
      </c>
      <c r="C5" s="12" t="s">
        <v>0</v>
      </c>
      <c r="D5" s="12" t="s">
        <v>14</v>
      </c>
      <c r="E5" s="25">
        <v>108445</v>
      </c>
    </row>
    <row r="6" spans="1:5" x14ac:dyDescent="0.25">
      <c r="A6" s="16" t="s">
        <v>33</v>
      </c>
      <c r="B6" s="3" t="str">
        <f t="shared" si="0"/>
        <v>Res_Rudg_RY</v>
      </c>
      <c r="C6" s="12" t="s">
        <v>1</v>
      </c>
      <c r="D6" s="12" t="s">
        <v>15</v>
      </c>
      <c r="E6" s="25">
        <v>10330</v>
      </c>
    </row>
    <row r="7" spans="1:5" x14ac:dyDescent="0.25">
      <c r="A7" s="16" t="s">
        <v>816</v>
      </c>
      <c r="B7" s="3" t="str">
        <f t="shared" si="0"/>
        <v>Res_TotR_RY</v>
      </c>
      <c r="C7" s="12"/>
      <c r="D7" s="13" t="s">
        <v>16</v>
      </c>
      <c r="E7" s="25">
        <v>98111</v>
      </c>
    </row>
    <row r="8" spans="1:5" x14ac:dyDescent="0.25">
      <c r="A8" s="16" t="s">
        <v>34</v>
      </c>
      <c r="B8" s="3" t="str">
        <f t="shared" si="0"/>
        <v>Res_UdAk_RY</v>
      </c>
      <c r="C8" s="12" t="s">
        <v>2</v>
      </c>
      <c r="D8" s="12" t="s">
        <v>17</v>
      </c>
      <c r="E8" s="25">
        <v>4281</v>
      </c>
    </row>
    <row r="9" spans="1:5" x14ac:dyDescent="0.25">
      <c r="A9" s="16" t="s">
        <v>817</v>
      </c>
      <c r="B9" s="3" t="str">
        <f t="shared" si="0"/>
        <v>Res_GPi_RY</v>
      </c>
      <c r="C9" s="12" t="s">
        <v>3</v>
      </c>
      <c r="D9" s="12" t="s">
        <v>18</v>
      </c>
      <c r="E9" s="25">
        <v>199891</v>
      </c>
    </row>
    <row r="10" spans="1:5" x14ac:dyDescent="0.25">
      <c r="A10" s="16" t="s">
        <v>818</v>
      </c>
      <c r="B10" s="3" t="str">
        <f t="shared" si="0"/>
        <v>Res_GPu_RY</v>
      </c>
      <c r="C10" s="12" t="s">
        <v>4</v>
      </c>
      <c r="D10" s="12" t="s">
        <v>19</v>
      </c>
      <c r="E10" s="25">
        <v>33167</v>
      </c>
    </row>
    <row r="11" spans="1:5" x14ac:dyDescent="0.25">
      <c r="A11" s="16" t="s">
        <v>819</v>
      </c>
      <c r="B11" s="3" t="str">
        <f t="shared" si="0"/>
        <v>Res_RGTot_RY</v>
      </c>
      <c r="C11" s="12"/>
      <c r="D11" s="13" t="s">
        <v>20</v>
      </c>
      <c r="E11" s="25">
        <v>269117</v>
      </c>
    </row>
    <row r="12" spans="1:5" x14ac:dyDescent="0.25">
      <c r="A12" s="16" t="s">
        <v>35</v>
      </c>
      <c r="B12" s="3" t="str">
        <f t="shared" si="0"/>
        <v>Res_Kreg_RY</v>
      </c>
      <c r="C12" s="12" t="s">
        <v>5</v>
      </c>
      <c r="D12" s="12" t="s">
        <v>21</v>
      </c>
      <c r="E12" s="25">
        <v>23309</v>
      </c>
    </row>
    <row r="13" spans="1:5" x14ac:dyDescent="0.25">
      <c r="A13" s="16" t="s">
        <v>820</v>
      </c>
      <c r="B13" s="3" t="str">
        <f t="shared" si="0"/>
        <v>Res_Xdi_RY</v>
      </c>
      <c r="C13" s="12" t="s">
        <v>6</v>
      </c>
      <c r="D13" s="12" t="s">
        <v>22</v>
      </c>
      <c r="E13" s="25">
        <v>9260</v>
      </c>
    </row>
    <row r="14" spans="1:5" x14ac:dyDescent="0.25">
      <c r="A14" s="16" t="s">
        <v>821</v>
      </c>
      <c r="B14" s="3" t="str">
        <f t="shared" si="0"/>
        <v>Res_UPa_RY</v>
      </c>
      <c r="C14" s="12" t="s">
        <v>7</v>
      </c>
      <c r="D14" s="12" t="s">
        <v>23</v>
      </c>
      <c r="E14" s="25">
        <v>275489</v>
      </c>
    </row>
    <row r="15" spans="1:5" x14ac:dyDescent="0.25">
      <c r="A15" s="16" t="s">
        <v>36</v>
      </c>
      <c r="B15" s="3" t="str">
        <f t="shared" si="0"/>
        <v>Res_ImMa_RY</v>
      </c>
      <c r="C15" s="12" t="s">
        <v>8</v>
      </c>
      <c r="D15" s="12" t="s">
        <v>24</v>
      </c>
      <c r="E15" s="25">
        <v>3036</v>
      </c>
    </row>
    <row r="16" spans="1:5" x14ac:dyDescent="0.25">
      <c r="A16" s="16" t="s">
        <v>822</v>
      </c>
      <c r="B16" s="3" t="str">
        <f t="shared" si="0"/>
        <v>Res_Xdu_RY</v>
      </c>
      <c r="C16" s="12" t="s">
        <v>9</v>
      </c>
      <c r="D16" s="12" t="s">
        <v>25</v>
      </c>
      <c r="E16" s="25">
        <v>2190</v>
      </c>
    </row>
    <row r="17" spans="1:5" x14ac:dyDescent="0.25">
      <c r="A17" s="16" t="s">
        <v>823</v>
      </c>
      <c r="B17" s="3" t="str">
        <f t="shared" si="0"/>
        <v>Res_UGn_RY</v>
      </c>
      <c r="C17" s="12" t="s">
        <v>10</v>
      </c>
      <c r="D17" s="12" t="s">
        <v>26</v>
      </c>
      <c r="E17" s="25">
        <v>1619</v>
      </c>
    </row>
    <row r="18" spans="1:5" x14ac:dyDescent="0.25">
      <c r="A18" s="16" t="s">
        <v>824</v>
      </c>
      <c r="B18" s="3" t="str">
        <f t="shared" si="0"/>
        <v>Res_Rat_RY</v>
      </c>
      <c r="C18" s="12" t="s">
        <v>11</v>
      </c>
      <c r="D18" s="12" t="s">
        <v>27</v>
      </c>
      <c r="E18" s="25">
        <v>-134</v>
      </c>
    </row>
    <row r="19" spans="1:5" x14ac:dyDescent="0.25">
      <c r="A19" s="16" t="s">
        <v>825</v>
      </c>
      <c r="B19" s="3" t="str">
        <f t="shared" si="0"/>
        <v>Res_Raa_RY</v>
      </c>
      <c r="C19" s="12" t="s">
        <v>12</v>
      </c>
      <c r="D19" s="12" t="s">
        <v>28</v>
      </c>
      <c r="E19" s="25">
        <v>0</v>
      </c>
    </row>
    <row r="20" spans="1:5" x14ac:dyDescent="0.25">
      <c r="A20" s="16" t="s">
        <v>826</v>
      </c>
      <c r="B20" s="3" t="str">
        <f t="shared" si="0"/>
        <v>Res_RfS_RY</v>
      </c>
      <c r="C20" s="12"/>
      <c r="D20" s="13" t="s">
        <v>29</v>
      </c>
      <c r="E20" s="25">
        <v>19219</v>
      </c>
    </row>
    <row r="21" spans="1:5" x14ac:dyDescent="0.25">
      <c r="A21" s="16" t="s">
        <v>30</v>
      </c>
      <c r="B21" s="3" t="str">
        <f t="shared" si="0"/>
        <v>Res_Skat_RY</v>
      </c>
      <c r="C21" s="12" t="s">
        <v>13</v>
      </c>
      <c r="D21" s="12" t="s">
        <v>30</v>
      </c>
      <c r="E21" s="25">
        <v>743</v>
      </c>
    </row>
    <row r="22" spans="1:5" x14ac:dyDescent="0.25">
      <c r="A22" s="16" t="s">
        <v>827</v>
      </c>
      <c r="B22" s="3" t="str">
        <f t="shared" si="0"/>
        <v>Res_RP_RY</v>
      </c>
      <c r="C22" s="12"/>
      <c r="D22" s="13" t="s">
        <v>518</v>
      </c>
      <c r="E22" s="25">
        <v>18476</v>
      </c>
    </row>
    <row r="23" spans="1:5" x14ac:dyDescent="0.25"/>
    <row r="24" spans="1:5" hidden="1" x14ac:dyDescent="0.25"/>
  </sheetData>
  <sheetProtection algorithmName="SHA-512" hashValue="nAAGpIFbiTIdpygWP885PhnbkTtJB1x2Jj6IcVDPVNC8Y901H5Ne3stsf6a0zm3RzOwlcnBn8hylwpTgQY99SQ==" saltValue="QFxhv3sy1oDrMqdHGFxiKQ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>
    <tabColor theme="4"/>
    <pageSetUpPr fitToPage="1"/>
  </sheetPr>
  <dimension ref="A1:G7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5.5703125" style="3" hidden="1" customWidth="1"/>
    <col min="3" max="3" width="4" style="3" bestFit="1" customWidth="1"/>
    <col min="4" max="4" width="5.140625" style="3" bestFit="1" customWidth="1"/>
    <col min="5" max="5" width="90.140625" style="3" bestFit="1" customWidth="1"/>
    <col min="6" max="6" width="19.28515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x14ac:dyDescent="0.25"/>
    <row r="3" spans="1:6" ht="23.25" x14ac:dyDescent="0.25">
      <c r="C3" s="157" t="s">
        <v>1145</v>
      </c>
      <c r="D3" s="157"/>
      <c r="E3" s="157"/>
      <c r="F3" s="157"/>
    </row>
    <row r="4" spans="1:6" ht="25.5" x14ac:dyDescent="0.25">
      <c r="C4" s="12"/>
      <c r="D4" s="12"/>
      <c r="E4" s="13"/>
      <c r="F4" s="18" t="s">
        <v>893</v>
      </c>
    </row>
    <row r="5" spans="1:6" x14ac:dyDescent="0.25">
      <c r="A5" s="27" t="s">
        <v>31</v>
      </c>
      <c r="B5" s="16" t="s">
        <v>104</v>
      </c>
      <c r="C5" s="12"/>
      <c r="D5" s="12"/>
      <c r="E5" s="13" t="s">
        <v>43</v>
      </c>
      <c r="F5" s="18"/>
    </row>
    <row r="6" spans="1:6" x14ac:dyDescent="0.25">
      <c r="A6" s="21" t="s">
        <v>828</v>
      </c>
      <c r="B6" s="3" t="str">
        <f t="shared" ref="B6:B27" si="0">"Bal_"&amp;$B$5&amp;"_"&amp;A6</f>
        <v>Bal_BO_Akac</v>
      </c>
      <c r="C6" s="12" t="s">
        <v>0</v>
      </c>
      <c r="D6" s="12"/>
      <c r="E6" s="12" t="s">
        <v>44</v>
      </c>
      <c r="F6" s="25">
        <v>529531</v>
      </c>
    </row>
    <row r="7" spans="1:6" x14ac:dyDescent="0.25">
      <c r="A7" s="21" t="s">
        <v>829</v>
      </c>
      <c r="B7" s="3" t="str">
        <f t="shared" si="0"/>
        <v>Bal_BO_Agb</v>
      </c>
      <c r="C7" s="12" t="s">
        <v>1</v>
      </c>
      <c r="D7" s="12"/>
      <c r="E7" s="12" t="s">
        <v>45</v>
      </c>
      <c r="F7" s="25">
        <v>0</v>
      </c>
    </row>
    <row r="8" spans="1:6" x14ac:dyDescent="0.25">
      <c r="A8" s="21" t="s">
        <v>460</v>
      </c>
      <c r="B8" s="3" t="str">
        <f t="shared" si="0"/>
        <v>Bal_BO_Atkc</v>
      </c>
      <c r="C8" s="12" t="s">
        <v>2</v>
      </c>
      <c r="D8" s="12"/>
      <c r="E8" s="12" t="s">
        <v>46</v>
      </c>
      <c r="F8" s="25">
        <v>872656</v>
      </c>
    </row>
    <row r="9" spans="1:6" x14ac:dyDescent="0.25">
      <c r="A9" s="21" t="s">
        <v>461</v>
      </c>
      <c r="B9" s="3" t="str">
        <f t="shared" si="0"/>
        <v>Bal_BO_Autd</v>
      </c>
      <c r="C9" s="12" t="s">
        <v>3</v>
      </c>
      <c r="D9" s="12"/>
      <c r="E9" s="12" t="s">
        <v>47</v>
      </c>
      <c r="F9" s="25">
        <v>10740</v>
      </c>
    </row>
    <row r="10" spans="1:6" x14ac:dyDescent="0.25">
      <c r="A10" s="21" t="s">
        <v>462</v>
      </c>
      <c r="B10" s="3" t="str">
        <f t="shared" si="0"/>
        <v>Bal_BO_Auta</v>
      </c>
      <c r="C10" s="12" t="s">
        <v>4</v>
      </c>
      <c r="D10" s="12"/>
      <c r="E10" s="12" t="s">
        <v>48</v>
      </c>
      <c r="F10" s="25">
        <v>1847499</v>
      </c>
    </row>
    <row r="11" spans="1:6" x14ac:dyDescent="0.25">
      <c r="A11" s="21" t="s">
        <v>463</v>
      </c>
      <c r="B11" s="3" t="str">
        <f t="shared" si="0"/>
        <v>Bal_BO_Aod</v>
      </c>
      <c r="C11" s="12" t="s">
        <v>5</v>
      </c>
      <c r="D11" s="12"/>
      <c r="E11" s="12" t="s">
        <v>49</v>
      </c>
      <c r="F11" s="25">
        <v>1378670</v>
      </c>
    </row>
    <row r="12" spans="1:6" x14ac:dyDescent="0.25">
      <c r="A12" s="21" t="s">
        <v>464</v>
      </c>
      <c r="B12" s="3" t="str">
        <f t="shared" si="0"/>
        <v>Bal_BO_Aoa</v>
      </c>
      <c r="C12" s="12" t="s">
        <v>6</v>
      </c>
      <c r="D12" s="12"/>
      <c r="E12" s="12" t="s">
        <v>50</v>
      </c>
      <c r="F12" s="25">
        <v>0</v>
      </c>
    </row>
    <row r="13" spans="1:6" x14ac:dyDescent="0.25">
      <c r="A13" s="21" t="s">
        <v>830</v>
      </c>
      <c r="B13" s="3" t="str">
        <f t="shared" si="0"/>
        <v>Bal_BO_Aak</v>
      </c>
      <c r="C13" s="12" t="s">
        <v>7</v>
      </c>
      <c r="D13" s="12"/>
      <c r="E13" s="12" t="s">
        <v>51</v>
      </c>
      <c r="F13" s="25">
        <v>136724</v>
      </c>
    </row>
    <row r="14" spans="1:6" x14ac:dyDescent="0.25">
      <c r="A14" s="21" t="s">
        <v>831</v>
      </c>
      <c r="B14" s="3" t="str">
        <f t="shared" si="0"/>
        <v>Bal_BO_Akav</v>
      </c>
      <c r="C14" s="12" t="s">
        <v>8</v>
      </c>
      <c r="D14" s="12"/>
      <c r="E14" s="12" t="s">
        <v>52</v>
      </c>
      <c r="F14" s="25">
        <v>0</v>
      </c>
    </row>
    <row r="15" spans="1:6" x14ac:dyDescent="0.25">
      <c r="A15" s="21" t="s">
        <v>832</v>
      </c>
      <c r="B15" s="3" t="str">
        <f t="shared" si="0"/>
        <v>Bal_BO_Aktv</v>
      </c>
      <c r="C15" s="12" t="s">
        <v>9</v>
      </c>
      <c r="D15" s="12"/>
      <c r="E15" s="12" t="s">
        <v>53</v>
      </c>
      <c r="F15" s="25">
        <v>3069</v>
      </c>
    </row>
    <row r="16" spans="1:6" x14ac:dyDescent="0.25">
      <c r="A16" s="21" t="s">
        <v>833</v>
      </c>
      <c r="B16" s="3" t="str">
        <f t="shared" si="0"/>
        <v>Bal_BO_Aatp</v>
      </c>
      <c r="C16" s="12" t="s">
        <v>10</v>
      </c>
      <c r="D16" s="12"/>
      <c r="E16" s="12" t="s">
        <v>54</v>
      </c>
      <c r="F16" s="25">
        <v>119721</v>
      </c>
    </row>
    <row r="17" spans="1:6" x14ac:dyDescent="0.25">
      <c r="A17" s="21" t="s">
        <v>834</v>
      </c>
      <c r="B17" s="3" t="str">
        <f t="shared" si="0"/>
        <v>Bal_BO_Aia</v>
      </c>
      <c r="C17" s="12" t="s">
        <v>11</v>
      </c>
      <c r="D17" s="12"/>
      <c r="E17" s="12" t="s">
        <v>55</v>
      </c>
      <c r="F17" s="25">
        <v>136530</v>
      </c>
    </row>
    <row r="18" spans="1:6" x14ac:dyDescent="0.25">
      <c r="A18" s="21" t="s">
        <v>935</v>
      </c>
      <c r="B18" s="3" t="str">
        <f t="shared" si="0"/>
        <v>Bal_BO_AgbTot</v>
      </c>
      <c r="C18" s="12" t="s">
        <v>12</v>
      </c>
      <c r="D18" s="12"/>
      <c r="E18" s="12" t="s">
        <v>56</v>
      </c>
      <c r="F18" s="25">
        <v>41459</v>
      </c>
    </row>
    <row r="19" spans="1:6" x14ac:dyDescent="0.25">
      <c r="A19" s="21" t="s">
        <v>835</v>
      </c>
      <c r="B19" s="3" t="str">
        <f t="shared" si="0"/>
        <v>Bal_BO_Aie</v>
      </c>
      <c r="C19" s="12"/>
      <c r="D19" s="12" t="s">
        <v>909</v>
      </c>
      <c r="E19" s="12" t="s">
        <v>57</v>
      </c>
      <c r="F19" s="25">
        <v>894</v>
      </c>
    </row>
    <row r="20" spans="1:6" x14ac:dyDescent="0.25">
      <c r="A20" s="21" t="s">
        <v>836</v>
      </c>
      <c r="B20" s="3" t="str">
        <f t="shared" si="0"/>
        <v>Bal_BO_Ade</v>
      </c>
      <c r="C20" s="12"/>
      <c r="D20" s="12" t="s">
        <v>910</v>
      </c>
      <c r="E20" s="12" t="s">
        <v>58</v>
      </c>
      <c r="F20" s="25">
        <v>40565</v>
      </c>
    </row>
    <row r="21" spans="1:6" x14ac:dyDescent="0.25">
      <c r="A21" s="21" t="s">
        <v>837</v>
      </c>
      <c r="B21" s="3" t="str">
        <f t="shared" si="0"/>
        <v>Bal_BO_Axma</v>
      </c>
      <c r="C21" s="12" t="s">
        <v>13</v>
      </c>
      <c r="D21" s="12"/>
      <c r="E21" s="12" t="s">
        <v>59</v>
      </c>
      <c r="F21" s="25">
        <v>8367</v>
      </c>
    </row>
    <row r="22" spans="1:6" x14ac:dyDescent="0.25">
      <c r="A22" s="21" t="s">
        <v>838</v>
      </c>
      <c r="B22" s="3" t="str">
        <f t="shared" si="0"/>
        <v>Bal_BO_Aas</v>
      </c>
      <c r="C22" s="12" t="s">
        <v>38</v>
      </c>
      <c r="D22" s="12"/>
      <c r="E22" s="12" t="s">
        <v>60</v>
      </c>
      <c r="F22" s="25">
        <v>8983</v>
      </c>
    </row>
    <row r="23" spans="1:6" x14ac:dyDescent="0.25">
      <c r="A23" s="21" t="s">
        <v>841</v>
      </c>
      <c r="B23" s="3" t="str">
        <f t="shared" si="0"/>
        <v>Bal_BO_Aus</v>
      </c>
      <c r="C23" s="12" t="s">
        <v>39</v>
      </c>
      <c r="D23" s="12"/>
      <c r="E23" s="12" t="s">
        <v>61</v>
      </c>
      <c r="F23" s="25">
        <v>7484</v>
      </c>
    </row>
    <row r="24" spans="1:6" x14ac:dyDescent="0.25">
      <c r="A24" s="21" t="s">
        <v>839</v>
      </c>
      <c r="B24" s="3" t="str">
        <f t="shared" si="0"/>
        <v>Bal_BO_Aamb</v>
      </c>
      <c r="C24" s="12" t="s">
        <v>40</v>
      </c>
      <c r="D24" s="12"/>
      <c r="E24" s="12" t="s">
        <v>62</v>
      </c>
      <c r="F24" s="25">
        <v>3076</v>
      </c>
    </row>
    <row r="25" spans="1:6" x14ac:dyDescent="0.25">
      <c r="A25" s="21" t="s">
        <v>840</v>
      </c>
      <c r="B25" s="3" t="str">
        <f t="shared" si="0"/>
        <v>Bal_BO_Axa</v>
      </c>
      <c r="C25" s="12" t="s">
        <v>41</v>
      </c>
      <c r="D25" s="12"/>
      <c r="E25" s="12" t="s">
        <v>63</v>
      </c>
      <c r="F25" s="25">
        <v>60053</v>
      </c>
    </row>
    <row r="26" spans="1:6" x14ac:dyDescent="0.25">
      <c r="A26" s="21" t="s">
        <v>842</v>
      </c>
      <c r="B26" s="3" t="str">
        <f t="shared" si="0"/>
        <v>Bal_BO_Apap</v>
      </c>
      <c r="C26" s="12" t="s">
        <v>42</v>
      </c>
      <c r="D26" s="12"/>
      <c r="E26" s="12" t="s">
        <v>64</v>
      </c>
      <c r="F26" s="25">
        <v>30682</v>
      </c>
    </row>
    <row r="27" spans="1:6" x14ac:dyDescent="0.25">
      <c r="A27" s="21" t="s">
        <v>465</v>
      </c>
      <c r="B27" s="3" t="str">
        <f t="shared" si="0"/>
        <v>Bal_BO_ATot</v>
      </c>
      <c r="C27" s="12"/>
      <c r="D27" s="12"/>
      <c r="E27" s="13" t="s">
        <v>65</v>
      </c>
      <c r="F27" s="25">
        <v>5195246</v>
      </c>
    </row>
    <row r="28" spans="1:6" x14ac:dyDescent="0.25">
      <c r="A28" s="28"/>
      <c r="C28" s="12"/>
      <c r="D28" s="12"/>
      <c r="E28" s="12"/>
      <c r="F28" s="28"/>
    </row>
    <row r="29" spans="1:6" x14ac:dyDescent="0.25">
      <c r="A29" s="28"/>
      <c r="C29" s="12"/>
      <c r="D29" s="12"/>
      <c r="E29" s="13" t="s">
        <v>66</v>
      </c>
      <c r="F29" s="28"/>
    </row>
    <row r="30" spans="1:6" x14ac:dyDescent="0.25">
      <c r="A30" s="28"/>
      <c r="C30" s="12"/>
      <c r="D30" s="12"/>
      <c r="E30" s="12"/>
      <c r="F30" s="28"/>
    </row>
    <row r="31" spans="1:6" x14ac:dyDescent="0.25">
      <c r="A31" s="28"/>
      <c r="C31" s="12"/>
      <c r="D31" s="12"/>
      <c r="E31" s="13" t="s">
        <v>67</v>
      </c>
      <c r="F31" s="28"/>
    </row>
    <row r="32" spans="1:6" x14ac:dyDescent="0.25">
      <c r="A32" s="21" t="s">
        <v>844</v>
      </c>
      <c r="B32" s="3" t="str">
        <f t="shared" ref="B32:B42" si="1">"Bal_"&amp;$B$5&amp;"_"&amp;A32</f>
        <v>Bal_BO_PGkc</v>
      </c>
      <c r="C32" s="12" t="s">
        <v>0</v>
      </c>
      <c r="D32" s="12"/>
      <c r="E32" s="12" t="s">
        <v>68</v>
      </c>
      <c r="F32" s="25">
        <v>132680</v>
      </c>
    </row>
    <row r="33" spans="1:6" x14ac:dyDescent="0.25">
      <c r="A33" s="21" t="s">
        <v>845</v>
      </c>
      <c r="B33" s="3" t="str">
        <f t="shared" si="1"/>
        <v>Bal_BO_PGiag</v>
      </c>
      <c r="C33" s="12" t="s">
        <v>1</v>
      </c>
      <c r="D33" s="12"/>
      <c r="E33" s="12" t="s">
        <v>69</v>
      </c>
      <c r="F33" s="25">
        <v>3523914</v>
      </c>
    </row>
    <row r="34" spans="1:6" x14ac:dyDescent="0.25">
      <c r="A34" s="21" t="s">
        <v>846</v>
      </c>
      <c r="B34" s="3" t="str">
        <f t="shared" si="1"/>
        <v>Bal_BO_PGip</v>
      </c>
      <c r="C34" s="12" t="s">
        <v>2</v>
      </c>
      <c r="D34" s="12"/>
      <c r="E34" s="12" t="s">
        <v>70</v>
      </c>
      <c r="F34" s="25">
        <v>119721</v>
      </c>
    </row>
    <row r="35" spans="1:6" x14ac:dyDescent="0.25">
      <c r="A35" s="21" t="s">
        <v>847</v>
      </c>
      <c r="B35" s="3" t="str">
        <f t="shared" si="1"/>
        <v>Bal_BO_PGuod</v>
      </c>
      <c r="C35" s="12" t="s">
        <v>3</v>
      </c>
      <c r="D35" s="12"/>
      <c r="E35" s="12" t="s">
        <v>71</v>
      </c>
      <c r="F35" s="25">
        <v>0</v>
      </c>
    </row>
    <row r="36" spans="1:6" x14ac:dyDescent="0.25">
      <c r="A36" s="21" t="s">
        <v>848</v>
      </c>
      <c r="B36" s="3" t="str">
        <f t="shared" si="1"/>
        <v>Bal_BO_PGuoa</v>
      </c>
      <c r="C36" s="12" t="s">
        <v>4</v>
      </c>
      <c r="D36" s="12"/>
      <c r="E36" s="12" t="s">
        <v>72</v>
      </c>
      <c r="F36" s="25">
        <v>0</v>
      </c>
    </row>
    <row r="37" spans="1:6" x14ac:dyDescent="0.25">
      <c r="A37" s="21" t="s">
        <v>849</v>
      </c>
      <c r="B37" s="3" t="str">
        <f t="shared" si="1"/>
        <v>Bal_BO_PGxfd</v>
      </c>
      <c r="C37" s="12" t="s">
        <v>5</v>
      </c>
      <c r="D37" s="12"/>
      <c r="E37" s="12" t="s">
        <v>73</v>
      </c>
      <c r="F37" s="25">
        <v>0</v>
      </c>
    </row>
    <row r="38" spans="1:6" x14ac:dyDescent="0.25">
      <c r="A38" s="21" t="s">
        <v>850</v>
      </c>
      <c r="B38" s="3" t="str">
        <f t="shared" si="1"/>
        <v>Bal_BO_PGas</v>
      </c>
      <c r="C38" s="12" t="s">
        <v>6</v>
      </c>
      <c r="D38" s="12"/>
      <c r="E38" s="12" t="s">
        <v>74</v>
      </c>
      <c r="F38" s="25">
        <v>1213</v>
      </c>
    </row>
    <row r="39" spans="1:6" x14ac:dyDescent="0.25">
      <c r="A39" s="21" t="s">
        <v>851</v>
      </c>
      <c r="B39" s="3" t="str">
        <f t="shared" si="1"/>
        <v>Bal_BO_PGmof</v>
      </c>
      <c r="C39" s="12" t="s">
        <v>7</v>
      </c>
      <c r="D39" s="12"/>
      <c r="E39" s="12" t="s">
        <v>75</v>
      </c>
      <c r="F39" s="25">
        <v>620</v>
      </c>
    </row>
    <row r="40" spans="1:6" x14ac:dyDescent="0.25">
      <c r="A40" s="21" t="s">
        <v>852</v>
      </c>
      <c r="B40" s="3" t="str">
        <f t="shared" si="1"/>
        <v>Bal_BO_PGxap</v>
      </c>
      <c r="C40" s="12" t="s">
        <v>8</v>
      </c>
      <c r="D40" s="12"/>
      <c r="E40" s="12" t="s">
        <v>76</v>
      </c>
      <c r="F40" s="25">
        <v>148660</v>
      </c>
    </row>
    <row r="41" spans="1:6" x14ac:dyDescent="0.25">
      <c r="A41" s="21" t="s">
        <v>853</v>
      </c>
      <c r="B41" s="3" t="str">
        <f t="shared" si="1"/>
        <v>Bal_BO_PGpaf</v>
      </c>
      <c r="C41" s="12" t="s">
        <v>9</v>
      </c>
      <c r="D41" s="12"/>
      <c r="E41" s="12" t="s">
        <v>64</v>
      </c>
      <c r="F41" s="25">
        <v>3910</v>
      </c>
    </row>
    <row r="42" spans="1:6" x14ac:dyDescent="0.25">
      <c r="A42" s="21" t="s">
        <v>854</v>
      </c>
      <c r="B42" s="3" t="str">
        <f t="shared" si="1"/>
        <v>Bal_BO_PGTot</v>
      </c>
      <c r="C42" s="12"/>
      <c r="D42" s="12"/>
      <c r="E42" s="13" t="s">
        <v>77</v>
      </c>
      <c r="F42" s="25">
        <v>3930718</v>
      </c>
    </row>
    <row r="43" spans="1:6" x14ac:dyDescent="0.25">
      <c r="A43" s="28"/>
      <c r="C43" s="12"/>
      <c r="D43" s="12"/>
      <c r="E43" s="12"/>
      <c r="F43" s="28"/>
    </row>
    <row r="44" spans="1:6" x14ac:dyDescent="0.25">
      <c r="A44" s="28"/>
      <c r="C44" s="12"/>
      <c r="D44" s="12"/>
      <c r="E44" s="13" t="s">
        <v>78</v>
      </c>
      <c r="F44" s="28"/>
    </row>
    <row r="45" spans="1:6" x14ac:dyDescent="0.25">
      <c r="A45" s="21" t="s">
        <v>855</v>
      </c>
      <c r="B45" s="3" t="str">
        <f t="shared" ref="B45:B50" si="2">"Bal_"&amp;$B$5&amp;"_"&amp;A45</f>
        <v>Bal_BO_PHpf</v>
      </c>
      <c r="C45" s="12" t="s">
        <v>10</v>
      </c>
      <c r="D45" s="12"/>
      <c r="E45" s="12" t="s">
        <v>79</v>
      </c>
      <c r="F45" s="25">
        <v>2114</v>
      </c>
    </row>
    <row r="46" spans="1:6" x14ac:dyDescent="0.25">
      <c r="A46" s="21" t="s">
        <v>856</v>
      </c>
      <c r="B46" s="3" t="str">
        <f t="shared" si="2"/>
        <v>Bal_BO_PHus</v>
      </c>
      <c r="C46" s="12" t="s">
        <v>11</v>
      </c>
      <c r="D46" s="12"/>
      <c r="E46" s="12" t="s">
        <v>80</v>
      </c>
      <c r="F46" s="25">
        <v>4573</v>
      </c>
    </row>
    <row r="47" spans="1:6" x14ac:dyDescent="0.25">
      <c r="A47" s="21" t="s">
        <v>857</v>
      </c>
      <c r="B47" s="3" t="str">
        <f t="shared" si="2"/>
        <v>Bal_BO_PHrs</v>
      </c>
      <c r="C47" s="12" t="s">
        <v>12</v>
      </c>
      <c r="D47" s="12"/>
      <c r="E47" s="12" t="s">
        <v>81</v>
      </c>
      <c r="F47" s="25">
        <v>0</v>
      </c>
    </row>
    <row r="48" spans="1:6" x14ac:dyDescent="0.25">
      <c r="A48" s="21" t="s">
        <v>858</v>
      </c>
      <c r="B48" s="3" t="str">
        <f t="shared" si="2"/>
        <v>Bal_BO_PHtg</v>
      </c>
      <c r="C48" s="12" t="s">
        <v>13</v>
      </c>
      <c r="D48" s="12"/>
      <c r="E48" s="12" t="s">
        <v>82</v>
      </c>
      <c r="F48" s="25">
        <v>2585</v>
      </c>
    </row>
    <row r="49" spans="1:6" x14ac:dyDescent="0.25">
      <c r="A49" s="21" t="s">
        <v>859</v>
      </c>
      <c r="B49" s="3" t="str">
        <f t="shared" si="2"/>
        <v>Bal_BO_PHxf</v>
      </c>
      <c r="C49" s="12" t="s">
        <v>38</v>
      </c>
      <c r="D49" s="12"/>
      <c r="E49" s="12" t="s">
        <v>83</v>
      </c>
      <c r="F49" s="25">
        <v>2379</v>
      </c>
    </row>
    <row r="50" spans="1:6" x14ac:dyDescent="0.25">
      <c r="A50" s="21" t="s">
        <v>860</v>
      </c>
      <c r="B50" s="3" t="str">
        <f t="shared" si="2"/>
        <v>Bal_BO_PHTot</v>
      </c>
      <c r="C50" s="12"/>
      <c r="D50" s="12"/>
      <c r="E50" s="13" t="s">
        <v>84</v>
      </c>
      <c r="F50" s="25">
        <v>11651</v>
      </c>
    </row>
    <row r="51" spans="1:6" x14ac:dyDescent="0.25">
      <c r="A51" s="28"/>
      <c r="C51" s="12"/>
      <c r="D51" s="12"/>
      <c r="E51" s="12"/>
      <c r="F51" s="28"/>
    </row>
    <row r="52" spans="1:6" x14ac:dyDescent="0.25">
      <c r="A52" s="28"/>
      <c r="C52" s="12"/>
      <c r="D52" s="12"/>
      <c r="E52" s="13" t="s">
        <v>85</v>
      </c>
      <c r="F52" s="28"/>
    </row>
    <row r="53" spans="1:6" x14ac:dyDescent="0.25">
      <c r="A53" s="21" t="s">
        <v>843</v>
      </c>
      <c r="B53" s="3" t="str">
        <f>"Bal_"&amp;$B$5&amp;"_"&amp;A53</f>
        <v>Bal_BO_Pek</v>
      </c>
      <c r="C53" s="12" t="s">
        <v>39</v>
      </c>
      <c r="D53" s="12"/>
      <c r="E53" s="12" t="s">
        <v>85</v>
      </c>
      <c r="F53" s="25">
        <v>1100</v>
      </c>
    </row>
    <row r="54" spans="1:6" x14ac:dyDescent="0.25">
      <c r="A54" s="28"/>
      <c r="C54" s="12"/>
      <c r="D54" s="12"/>
      <c r="E54" s="12"/>
      <c r="F54" s="28"/>
    </row>
    <row r="55" spans="1:6" x14ac:dyDescent="0.25">
      <c r="A55" s="28"/>
      <c r="C55" s="12"/>
      <c r="D55" s="12"/>
      <c r="E55" s="13" t="s">
        <v>86</v>
      </c>
      <c r="F55" s="28"/>
    </row>
    <row r="56" spans="1:6" x14ac:dyDescent="0.25">
      <c r="A56" s="21" t="s">
        <v>861</v>
      </c>
      <c r="B56" s="3" t="str">
        <f t="shared" ref="B56:B71" si="3">"Bal_"&amp;$B$5&amp;"_"&amp;A56</f>
        <v>Bal_BO_PEaag</v>
      </c>
      <c r="C56" s="12" t="s">
        <v>40</v>
      </c>
      <c r="D56" s="12"/>
      <c r="E56" s="12" t="s">
        <v>87</v>
      </c>
      <c r="F56" s="25">
        <v>430205</v>
      </c>
    </row>
    <row r="57" spans="1:6" x14ac:dyDescent="0.25">
      <c r="A57" s="21" t="s">
        <v>862</v>
      </c>
      <c r="B57" s="3" t="str">
        <f t="shared" si="3"/>
        <v>Bal_BO_PEoe</v>
      </c>
      <c r="C57" s="12" t="s">
        <v>41</v>
      </c>
      <c r="D57" s="12"/>
      <c r="E57" s="12" t="s">
        <v>88</v>
      </c>
      <c r="F57" s="25">
        <v>337600</v>
      </c>
    </row>
    <row r="58" spans="1:6" x14ac:dyDescent="0.25">
      <c r="A58" s="21" t="s">
        <v>863</v>
      </c>
      <c r="B58" s="3" t="str">
        <f t="shared" si="3"/>
        <v>Bal_BO_PEav</v>
      </c>
      <c r="C58" s="12" t="s">
        <v>42</v>
      </c>
      <c r="D58" s="12"/>
      <c r="E58" s="12" t="s">
        <v>89</v>
      </c>
      <c r="F58" s="25">
        <v>-328</v>
      </c>
    </row>
    <row r="59" spans="1:6" x14ac:dyDescent="0.25">
      <c r="A59" s="21" t="s">
        <v>864</v>
      </c>
      <c r="B59" s="3" t="str">
        <f t="shared" si="3"/>
        <v>Bal_BO_PEo</v>
      </c>
      <c r="C59" s="12"/>
      <c r="D59" s="12" t="s">
        <v>911</v>
      </c>
      <c r="E59" s="12" t="s">
        <v>90</v>
      </c>
      <c r="F59" s="25">
        <v>389</v>
      </c>
    </row>
    <row r="60" spans="1:6" x14ac:dyDescent="0.25">
      <c r="A60" s="21" t="s">
        <v>865</v>
      </c>
      <c r="B60" s="3" t="str">
        <f t="shared" si="3"/>
        <v>Bal_BO_PEavu</v>
      </c>
      <c r="C60" s="12"/>
      <c r="D60" s="12" t="s">
        <v>912</v>
      </c>
      <c r="E60" s="12" t="s">
        <v>91</v>
      </c>
      <c r="F60" s="25">
        <v>0</v>
      </c>
    </row>
    <row r="61" spans="1:6" x14ac:dyDescent="0.25">
      <c r="A61" s="21" t="s">
        <v>866</v>
      </c>
      <c r="B61" s="3" t="str">
        <f t="shared" si="3"/>
        <v>Bal_BO_PEavs</v>
      </c>
      <c r="C61" s="12"/>
      <c r="D61" s="12" t="s">
        <v>913</v>
      </c>
      <c r="E61" s="12" t="s">
        <v>92</v>
      </c>
      <c r="F61" s="25">
        <v>-717</v>
      </c>
    </row>
    <row r="62" spans="1:6" x14ac:dyDescent="0.25">
      <c r="A62" s="21" t="s">
        <v>867</v>
      </c>
      <c r="B62" s="3" t="str">
        <f t="shared" si="3"/>
        <v>Bal_BO_PEavo</v>
      </c>
      <c r="C62" s="12"/>
      <c r="D62" s="12" t="s">
        <v>914</v>
      </c>
      <c r="E62" s="12" t="s">
        <v>93</v>
      </c>
      <c r="F62" s="25">
        <v>0</v>
      </c>
    </row>
    <row r="63" spans="1:6" x14ac:dyDescent="0.25">
      <c r="A63" s="21" t="s">
        <v>868</v>
      </c>
      <c r="B63" s="3" t="str">
        <f t="shared" si="3"/>
        <v>Bal_BO_PExv</v>
      </c>
      <c r="C63" s="12"/>
      <c r="D63" s="12" t="s">
        <v>915</v>
      </c>
      <c r="E63" s="12" t="s">
        <v>94</v>
      </c>
      <c r="F63" s="25">
        <v>0</v>
      </c>
    </row>
    <row r="64" spans="1:6" x14ac:dyDescent="0.25">
      <c r="A64" s="21" t="s">
        <v>869</v>
      </c>
      <c r="B64" s="3" t="str">
        <f t="shared" si="3"/>
        <v>Bal_BO_PExr</v>
      </c>
      <c r="C64" s="12" t="s">
        <v>102</v>
      </c>
      <c r="D64" s="12"/>
      <c r="E64" s="12" t="s">
        <v>95</v>
      </c>
      <c r="F64" s="25">
        <v>62900</v>
      </c>
    </row>
    <row r="65" spans="1:6" x14ac:dyDescent="0.25">
      <c r="A65" s="21" t="s">
        <v>870</v>
      </c>
      <c r="B65" s="3" t="str">
        <f t="shared" si="3"/>
        <v>Bal_BO_PElr</v>
      </c>
      <c r="C65" s="12"/>
      <c r="D65" s="12" t="s">
        <v>916</v>
      </c>
      <c r="E65" s="12" t="s">
        <v>110</v>
      </c>
      <c r="F65" s="25">
        <v>0</v>
      </c>
    </row>
    <row r="66" spans="1:6" x14ac:dyDescent="0.25">
      <c r="A66" s="21" t="s">
        <v>871</v>
      </c>
      <c r="B66" s="3" t="str">
        <f t="shared" si="3"/>
        <v>Bal_BO_PEvr</v>
      </c>
      <c r="C66" s="12"/>
      <c r="D66" s="12" t="s">
        <v>917</v>
      </c>
      <c r="E66" s="12" t="s">
        <v>96</v>
      </c>
      <c r="F66" s="25">
        <v>0</v>
      </c>
    </row>
    <row r="67" spans="1:6" x14ac:dyDescent="0.25">
      <c r="A67" s="21" t="s">
        <v>872</v>
      </c>
      <c r="B67" s="3" t="str">
        <f t="shared" si="3"/>
        <v>Bal_BO_PErs</v>
      </c>
      <c r="C67" s="12"/>
      <c r="D67" s="12" t="s">
        <v>918</v>
      </c>
      <c r="E67" s="12" t="s">
        <v>97</v>
      </c>
      <c r="F67" s="25">
        <v>0</v>
      </c>
    </row>
    <row r="68" spans="1:6" x14ac:dyDescent="0.25">
      <c r="A68" s="21" t="s">
        <v>873</v>
      </c>
      <c r="B68" s="3" t="str">
        <f t="shared" si="3"/>
        <v>Bal_BO_PExs</v>
      </c>
      <c r="C68" s="12"/>
      <c r="D68" s="12" t="s">
        <v>919</v>
      </c>
      <c r="E68" s="12" t="s">
        <v>98</v>
      </c>
      <c r="F68" s="25">
        <v>62900</v>
      </c>
    </row>
    <row r="69" spans="1:6" x14ac:dyDescent="0.25">
      <c r="A69" s="21" t="s">
        <v>874</v>
      </c>
      <c r="B69" s="3" t="str">
        <f t="shared" si="3"/>
        <v>Bal_BO_PEou</v>
      </c>
      <c r="C69" s="12" t="s">
        <v>103</v>
      </c>
      <c r="D69" s="12"/>
      <c r="E69" s="12" t="s">
        <v>99</v>
      </c>
      <c r="F69" s="25">
        <v>421399</v>
      </c>
    </row>
    <row r="70" spans="1:6" x14ac:dyDescent="0.25">
      <c r="A70" s="21" t="s">
        <v>875</v>
      </c>
      <c r="B70" s="3" t="str">
        <f t="shared" si="3"/>
        <v>Bal_BO_PEekTot</v>
      </c>
      <c r="C70" s="12"/>
      <c r="D70" s="12"/>
      <c r="E70" s="13" t="s">
        <v>100</v>
      </c>
      <c r="F70" s="25">
        <v>1251776</v>
      </c>
    </row>
    <row r="71" spans="1:6" x14ac:dyDescent="0.25">
      <c r="A71" s="21" t="s">
        <v>469</v>
      </c>
      <c r="B71" s="3" t="str">
        <f t="shared" si="3"/>
        <v>Bal_BO_PTot</v>
      </c>
      <c r="C71" s="12"/>
      <c r="D71" s="12"/>
      <c r="E71" s="13" t="s">
        <v>101</v>
      </c>
      <c r="F71" s="25">
        <v>5195246</v>
      </c>
    </row>
    <row r="72" spans="1:6" x14ac:dyDescent="0.25"/>
    <row r="73" spans="1:6" hidden="1" x14ac:dyDescent="0.25"/>
  </sheetData>
  <sheetProtection algorithmName="SHA-512" hashValue="AxvEed5RZ0ldAeZf7LMzjKhL+uJS/yyEQBnsuTdidvCX9OPR4KsLkLh5qA5ACzYIGOm9vMDL+RUlG/NYFL2eJA==" saltValue="4ZlBahDnMVWp2oeZRipJnw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9.85546875" style="3" hidden="1" customWidth="1"/>
    <col min="3" max="3" width="4.7109375" style="3" bestFit="1" customWidth="1"/>
    <col min="4" max="4" width="68.5703125" style="3" customWidth="1"/>
    <col min="5" max="5" width="12.1406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ht="23.25" x14ac:dyDescent="0.25">
      <c r="C3" s="155" t="s">
        <v>1144</v>
      </c>
      <c r="D3" s="155"/>
      <c r="E3" s="155"/>
    </row>
    <row r="4" spans="1:5" ht="25.5" x14ac:dyDescent="0.25">
      <c r="A4" s="27" t="s">
        <v>31</v>
      </c>
      <c r="B4" s="16" t="s">
        <v>432</v>
      </c>
      <c r="C4" s="29"/>
      <c r="D4" s="30"/>
      <c r="E4" s="18" t="s">
        <v>814</v>
      </c>
    </row>
    <row r="5" spans="1:5" x14ac:dyDescent="0.25">
      <c r="A5" s="27"/>
      <c r="B5" s="16"/>
      <c r="C5" s="29"/>
      <c r="D5" s="31" t="s">
        <v>416</v>
      </c>
      <c r="E5" s="18"/>
    </row>
    <row r="6" spans="1:5" x14ac:dyDescent="0.25">
      <c r="A6" s="21" t="s">
        <v>433</v>
      </c>
      <c r="B6" s="3" t="str">
        <f>"NoEf_"&amp;$B$4&amp;"_"&amp;A6</f>
        <v>NoEf_Evf_EvFg</v>
      </c>
      <c r="C6" s="29" t="s">
        <v>418</v>
      </c>
      <c r="D6" s="29" t="s">
        <v>421</v>
      </c>
      <c r="E6" s="25">
        <v>173916</v>
      </c>
    </row>
    <row r="7" spans="1:5" x14ac:dyDescent="0.25">
      <c r="A7" s="21" t="s">
        <v>434</v>
      </c>
      <c r="B7" s="3" t="str">
        <f t="shared" ref="B7:B16" si="0">"NoEf_"&amp;$B$4&amp;"_"&amp;A7</f>
        <v>NoEf_Evf_EvTR</v>
      </c>
      <c r="C7" s="29" t="s">
        <v>417</v>
      </c>
      <c r="D7" s="29" t="s">
        <v>422</v>
      </c>
      <c r="E7" s="25">
        <v>178602</v>
      </c>
    </row>
    <row r="8" spans="1:5" x14ac:dyDescent="0.25">
      <c r="A8" s="21" t="s">
        <v>435</v>
      </c>
      <c r="B8" s="3" t="str">
        <f t="shared" si="0"/>
        <v>NoEf_Evf_EvTK</v>
      </c>
      <c r="C8" s="29" t="s">
        <v>419</v>
      </c>
      <c r="D8" s="29" t="s">
        <v>423</v>
      </c>
      <c r="E8" s="25">
        <v>23230</v>
      </c>
    </row>
    <row r="9" spans="1:5" x14ac:dyDescent="0.25">
      <c r="A9" s="21" t="s">
        <v>436</v>
      </c>
      <c r="B9" s="3" t="str">
        <f t="shared" si="0"/>
        <v>NoEf_Evf_EvX</v>
      </c>
      <c r="C9" s="29" t="s">
        <v>420</v>
      </c>
      <c r="D9" s="29" t="s">
        <v>424</v>
      </c>
      <c r="E9" s="25">
        <v>197808</v>
      </c>
    </row>
    <row r="10" spans="1:5" x14ac:dyDescent="0.25">
      <c r="A10" s="21" t="s">
        <v>437</v>
      </c>
      <c r="B10" s="3" t="str">
        <f t="shared" si="0"/>
        <v>NoEf_Evf_EvTot</v>
      </c>
      <c r="C10" s="29"/>
      <c r="D10" s="31" t="s">
        <v>214</v>
      </c>
      <c r="E10" s="25">
        <v>573556</v>
      </c>
    </row>
    <row r="11" spans="1:5" x14ac:dyDescent="0.25">
      <c r="A11" s="18"/>
      <c r="C11" s="29"/>
      <c r="D11" s="29"/>
      <c r="E11" s="18"/>
    </row>
    <row r="12" spans="1:5" x14ac:dyDescent="0.25">
      <c r="A12" s="18"/>
      <c r="C12" s="29"/>
      <c r="D12" s="31" t="s">
        <v>425</v>
      </c>
      <c r="E12" s="18"/>
    </row>
    <row r="13" spans="1:5" x14ac:dyDescent="0.25">
      <c r="A13" s="21" t="s">
        <v>438</v>
      </c>
      <c r="B13" s="3" t="str">
        <f t="shared" si="0"/>
        <v>NoEf_Evf_XFAuk</v>
      </c>
      <c r="C13" s="29" t="s">
        <v>426</v>
      </c>
      <c r="D13" s="29" t="s">
        <v>429</v>
      </c>
      <c r="E13" s="25">
        <v>0</v>
      </c>
    </row>
    <row r="14" spans="1:5" x14ac:dyDescent="0.25">
      <c r="A14" s="21" t="s">
        <v>439</v>
      </c>
      <c r="B14" s="3" t="str">
        <f t="shared" si="0"/>
        <v>NoEf_Evf_XFAust</v>
      </c>
      <c r="C14" s="29" t="s">
        <v>427</v>
      </c>
      <c r="D14" s="29" t="s">
        <v>430</v>
      </c>
      <c r="E14" s="25">
        <v>0</v>
      </c>
    </row>
    <row r="15" spans="1:5" x14ac:dyDescent="0.25">
      <c r="A15" s="21" t="s">
        <v>440</v>
      </c>
      <c r="B15" s="3" t="str">
        <f t="shared" si="0"/>
        <v>NoEf_Evf_XFAX</v>
      </c>
      <c r="C15" s="29" t="s">
        <v>428</v>
      </c>
      <c r="D15" s="29" t="s">
        <v>431</v>
      </c>
      <c r="E15" s="25">
        <v>3927</v>
      </c>
    </row>
    <row r="16" spans="1:5" x14ac:dyDescent="0.25">
      <c r="A16" s="21" t="s">
        <v>441</v>
      </c>
      <c r="B16" s="3" t="str">
        <f t="shared" si="0"/>
        <v>NoEf_Evf_XFATot</v>
      </c>
      <c r="C16" s="29"/>
      <c r="D16" s="31" t="s">
        <v>214</v>
      </c>
      <c r="E16" s="25">
        <v>3927</v>
      </c>
    </row>
    <row r="17" spans="3:5" x14ac:dyDescent="0.25">
      <c r="C17" s="32"/>
      <c r="D17" s="33"/>
      <c r="E17" s="34"/>
    </row>
    <row r="18" spans="3:5" hidden="1" x14ac:dyDescent="0.25">
      <c r="C18" s="32"/>
      <c r="D18" s="32"/>
      <c r="E18" s="35"/>
    </row>
    <row r="19" spans="3:5" hidden="1" x14ac:dyDescent="0.25">
      <c r="C19" s="32"/>
      <c r="D19" s="32"/>
      <c r="E19" s="35"/>
    </row>
    <row r="20" spans="3:5" hidden="1" x14ac:dyDescent="0.25">
      <c r="C20" s="32"/>
      <c r="D20" s="32"/>
      <c r="E20" s="35"/>
    </row>
    <row r="21" spans="3:5" hidden="1" x14ac:dyDescent="0.25">
      <c r="C21" s="32"/>
      <c r="D21" s="32"/>
      <c r="E21" s="35"/>
    </row>
    <row r="22" spans="3:5" hidden="1" x14ac:dyDescent="0.25"/>
    <row r="23" spans="3:5" hidden="1" x14ac:dyDescent="0.25"/>
    <row r="24" spans="3:5" hidden="1" x14ac:dyDescent="0.25"/>
  </sheetData>
  <sheetProtection algorithmName="SHA-512" hashValue="zvGwZlVT75M34K2tbDKc6PZwqNsSJrbzvwNHWfiN7zfxCpsfAkZNU4Fkzyq0UeCZP4csUiCWhXMXh8QMc/YN1g==" saltValue="TnSImudfVh36p8GEpYH4IA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3" hidden="1" customWidth="1"/>
    <col min="2" max="2" width="13.7109375" style="3" hidden="1" customWidth="1"/>
    <col min="3" max="3" width="12.5703125" style="3" bestFit="1" customWidth="1"/>
    <col min="4" max="4" width="66.85546875" style="3" customWidth="1"/>
    <col min="5" max="5" width="16.57031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x14ac:dyDescent="0.25">
      <c r="C3" s="19" t="s">
        <v>1149</v>
      </c>
      <c r="D3" s="189" t="s">
        <v>1255</v>
      </c>
      <c r="E3" s="189"/>
    </row>
    <row r="4" spans="1:5" x14ac:dyDescent="0.25">
      <c r="C4" s="20" t="s">
        <v>1148</v>
      </c>
      <c r="D4" s="190">
        <f>INDEX(Gr13Data,MATCH($D$3,Gr13Navn,0),MATCH(C4,Gr13Var,0))</f>
        <v>5301</v>
      </c>
      <c r="E4" s="190"/>
    </row>
    <row r="5" spans="1:5" x14ac:dyDescent="0.25"/>
    <row r="6" spans="1:5" ht="23.25" x14ac:dyDescent="0.25">
      <c r="C6" s="155" t="s">
        <v>1150</v>
      </c>
      <c r="D6" s="155"/>
      <c r="E6" s="155"/>
    </row>
    <row r="7" spans="1:5" ht="33.75" customHeight="1" x14ac:dyDescent="0.25">
      <c r="A7" s="10" t="s">
        <v>31</v>
      </c>
      <c r="B7" s="21" t="s">
        <v>37</v>
      </c>
      <c r="C7" s="22"/>
      <c r="D7" s="23"/>
      <c r="E7" s="24" t="s">
        <v>973</v>
      </c>
    </row>
    <row r="8" spans="1:5" x14ac:dyDescent="0.25">
      <c r="A8" s="16" t="s">
        <v>32</v>
      </c>
      <c r="B8" s="3" t="str">
        <f t="shared" ref="B8:B25" si="0">"Res_"&amp;A8&amp;"_"&amp;$B$7</f>
        <v>Res_Rind_RY</v>
      </c>
      <c r="C8" s="12" t="s">
        <v>0</v>
      </c>
      <c r="D8" s="12" t="s">
        <v>14</v>
      </c>
      <c r="E8" s="25">
        <f t="shared" ref="E8:E25" si="1">INDEX(Gr13Data,MATCH($D$3,Gr13Navn,0),MATCH(B8,Gr13Var,0))</f>
        <v>1029638</v>
      </c>
    </row>
    <row r="9" spans="1:5" x14ac:dyDescent="0.25">
      <c r="A9" s="16" t="s">
        <v>33</v>
      </c>
      <c r="B9" s="3" t="str">
        <f t="shared" si="0"/>
        <v>Res_Rudg_RY</v>
      </c>
      <c r="C9" s="12" t="s">
        <v>1</v>
      </c>
      <c r="D9" s="12" t="s">
        <v>15</v>
      </c>
      <c r="E9" s="25">
        <f t="shared" si="1"/>
        <v>56758</v>
      </c>
    </row>
    <row r="10" spans="1:5" x14ac:dyDescent="0.25">
      <c r="A10" s="16" t="s">
        <v>816</v>
      </c>
      <c r="B10" s="3" t="str">
        <f t="shared" si="0"/>
        <v>Res_TotR_RY</v>
      </c>
      <c r="C10" s="12"/>
      <c r="D10" s="13" t="s">
        <v>16</v>
      </c>
      <c r="E10" s="25">
        <f t="shared" si="1"/>
        <v>972881</v>
      </c>
    </row>
    <row r="11" spans="1:5" x14ac:dyDescent="0.25">
      <c r="A11" s="16" t="s">
        <v>34</v>
      </c>
      <c r="B11" s="3" t="str">
        <f t="shared" si="0"/>
        <v>Res_UdAk_RY</v>
      </c>
      <c r="C11" s="12" t="s">
        <v>2</v>
      </c>
      <c r="D11" s="12" t="s">
        <v>17</v>
      </c>
      <c r="E11" s="25">
        <f t="shared" si="1"/>
        <v>43473</v>
      </c>
    </row>
    <row r="12" spans="1:5" x14ac:dyDescent="0.25">
      <c r="A12" s="16" t="s">
        <v>817</v>
      </c>
      <c r="B12" s="3" t="str">
        <f t="shared" si="0"/>
        <v>Res_GPi_RY</v>
      </c>
      <c r="C12" s="12" t="s">
        <v>3</v>
      </c>
      <c r="D12" s="12" t="s">
        <v>18</v>
      </c>
      <c r="E12" s="25">
        <f t="shared" si="1"/>
        <v>729823</v>
      </c>
    </row>
    <row r="13" spans="1:5" x14ac:dyDescent="0.25">
      <c r="A13" s="16" t="s">
        <v>818</v>
      </c>
      <c r="B13" s="3" t="str">
        <f t="shared" si="0"/>
        <v>Res_GPu_RY</v>
      </c>
      <c r="C13" s="12" t="s">
        <v>4</v>
      </c>
      <c r="D13" s="12" t="s">
        <v>19</v>
      </c>
      <c r="E13" s="25">
        <f t="shared" si="1"/>
        <v>82409</v>
      </c>
    </row>
    <row r="14" spans="1:5" x14ac:dyDescent="0.25">
      <c r="A14" s="16" t="s">
        <v>819</v>
      </c>
      <c r="B14" s="3" t="str">
        <f t="shared" si="0"/>
        <v>Res_RGTot_RY</v>
      </c>
      <c r="C14" s="12"/>
      <c r="D14" s="13" t="s">
        <v>20</v>
      </c>
      <c r="E14" s="25">
        <f t="shared" si="1"/>
        <v>1663768</v>
      </c>
    </row>
    <row r="15" spans="1:5" x14ac:dyDescent="0.25">
      <c r="A15" s="16" t="s">
        <v>35</v>
      </c>
      <c r="B15" s="3" t="str">
        <f t="shared" si="0"/>
        <v>Res_Kreg_RY</v>
      </c>
      <c r="C15" s="12" t="s">
        <v>5</v>
      </c>
      <c r="D15" s="12" t="s">
        <v>21</v>
      </c>
      <c r="E15" s="25">
        <f t="shared" si="1"/>
        <v>298091</v>
      </c>
    </row>
    <row r="16" spans="1:5" x14ac:dyDescent="0.25">
      <c r="A16" s="16" t="s">
        <v>820</v>
      </c>
      <c r="B16" s="3" t="str">
        <f t="shared" si="0"/>
        <v>Res_Xdi_RY</v>
      </c>
      <c r="C16" s="12" t="s">
        <v>6</v>
      </c>
      <c r="D16" s="12" t="s">
        <v>22</v>
      </c>
      <c r="E16" s="25">
        <f t="shared" si="1"/>
        <v>33897</v>
      </c>
    </row>
    <row r="17" spans="1:5" x14ac:dyDescent="0.25">
      <c r="A17" s="16" t="s">
        <v>821</v>
      </c>
      <c r="B17" s="3" t="str">
        <f t="shared" si="0"/>
        <v>Res_UPa_RY</v>
      </c>
      <c r="C17" s="12" t="s">
        <v>7</v>
      </c>
      <c r="D17" s="12" t="s">
        <v>23</v>
      </c>
      <c r="E17" s="25">
        <f t="shared" si="1"/>
        <v>1414419</v>
      </c>
    </row>
    <row r="18" spans="1:5" x14ac:dyDescent="0.25">
      <c r="A18" s="16" t="s">
        <v>36</v>
      </c>
      <c r="B18" s="3" t="str">
        <f t="shared" si="0"/>
        <v>Res_ImMa_RY</v>
      </c>
      <c r="C18" s="12" t="s">
        <v>8</v>
      </c>
      <c r="D18" s="12" t="s">
        <v>24</v>
      </c>
      <c r="E18" s="25">
        <f t="shared" si="1"/>
        <v>64973</v>
      </c>
    </row>
    <row r="19" spans="1:5" x14ac:dyDescent="0.25">
      <c r="A19" s="16" t="s">
        <v>822</v>
      </c>
      <c r="B19" s="3" t="str">
        <f t="shared" si="0"/>
        <v>Res_Xdu_RY</v>
      </c>
      <c r="C19" s="12" t="s">
        <v>9</v>
      </c>
      <c r="D19" s="12" t="s">
        <v>25</v>
      </c>
      <c r="E19" s="25">
        <f t="shared" si="1"/>
        <v>47021</v>
      </c>
    </row>
    <row r="20" spans="1:5" x14ac:dyDescent="0.25">
      <c r="A20" s="16" t="s">
        <v>823</v>
      </c>
      <c r="B20" s="3" t="str">
        <f t="shared" si="0"/>
        <v>Res_UGn_RY</v>
      </c>
      <c r="C20" s="12" t="s">
        <v>10</v>
      </c>
      <c r="D20" s="12" t="s">
        <v>26</v>
      </c>
      <c r="E20" s="25">
        <f t="shared" si="1"/>
        <v>-66424</v>
      </c>
    </row>
    <row r="21" spans="1:5" x14ac:dyDescent="0.25">
      <c r="A21" s="16" t="s">
        <v>824</v>
      </c>
      <c r="B21" s="3" t="str">
        <f t="shared" si="0"/>
        <v>Res_Rat_RY</v>
      </c>
      <c r="C21" s="12" t="s">
        <v>11</v>
      </c>
      <c r="D21" s="12" t="s">
        <v>27</v>
      </c>
      <c r="E21" s="25">
        <f t="shared" si="1"/>
        <v>43723</v>
      </c>
    </row>
    <row r="22" spans="1:5" x14ac:dyDescent="0.25">
      <c r="A22" s="16" t="s">
        <v>825</v>
      </c>
      <c r="B22" s="3" t="str">
        <f t="shared" si="0"/>
        <v>Res_Raa_RY</v>
      </c>
      <c r="C22" s="12" t="s">
        <v>12</v>
      </c>
      <c r="D22" s="12" t="s">
        <v>28</v>
      </c>
      <c r="E22" s="25">
        <f t="shared" si="1"/>
        <v>0</v>
      </c>
    </row>
    <row r="23" spans="1:5" x14ac:dyDescent="0.25">
      <c r="A23" s="16" t="s">
        <v>826</v>
      </c>
      <c r="B23" s="3" t="str">
        <f t="shared" si="0"/>
        <v>Res_RfS_RY</v>
      </c>
      <c r="C23" s="12"/>
      <c r="D23" s="13" t="s">
        <v>29</v>
      </c>
      <c r="E23" s="25">
        <f t="shared" si="1"/>
        <v>579489</v>
      </c>
    </row>
    <row r="24" spans="1:5" x14ac:dyDescent="0.25">
      <c r="A24" s="16" t="s">
        <v>30</v>
      </c>
      <c r="B24" s="3" t="str">
        <f t="shared" si="0"/>
        <v>Res_Skat_RY</v>
      </c>
      <c r="C24" s="12" t="s">
        <v>13</v>
      </c>
      <c r="D24" s="12" t="s">
        <v>30</v>
      </c>
      <c r="E24" s="25">
        <f t="shared" si="1"/>
        <v>34690</v>
      </c>
    </row>
    <row r="25" spans="1:5" x14ac:dyDescent="0.25">
      <c r="A25" s="16" t="s">
        <v>827</v>
      </c>
      <c r="B25" s="3" t="str">
        <f t="shared" si="0"/>
        <v>Res_RP_RY</v>
      </c>
      <c r="C25" s="12"/>
      <c r="D25" s="13" t="s">
        <v>518</v>
      </c>
      <c r="E25" s="25">
        <f t="shared" si="1"/>
        <v>544799</v>
      </c>
    </row>
    <row r="26" spans="1:5" x14ac:dyDescent="0.25"/>
  </sheetData>
  <sheetProtection algorithmName="SHA-512" hashValue="K9S/qIjdCrlIeAbfpyg3UVzMBe9wU+N90Z3cR4nmhyMXcxxvokDWb1OkXiw3dubcWlDQfl4+wJdb5wj6/UW/kA==" saltValue="P5o7la8hJ6SnsPLwV0DVDw==" spinCount="100000" sheet="1" objects="1" scenarios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1-3'!$C$2:$C$50</xm:f>
          </x14:formula1>
          <xm:sqref>D3:E3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3" hidden="1" customWidth="1"/>
    <col min="2" max="2" width="15.5703125" style="3" hidden="1" customWidth="1"/>
    <col min="3" max="4" width="7" style="3" customWidth="1"/>
    <col min="5" max="5" width="90.140625" style="3" bestFit="1" customWidth="1"/>
    <col min="6" max="6" width="19.28515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s="26" customFormat="1" x14ac:dyDescent="0.25"/>
    <row r="3" spans="1:6" s="26" customFormat="1" x14ac:dyDescent="0.25">
      <c r="C3" s="185" t="s">
        <v>1149</v>
      </c>
      <c r="D3" s="185"/>
      <c r="E3" s="189" t="s">
        <v>1255</v>
      </c>
      <c r="F3" s="189"/>
    </row>
    <row r="4" spans="1:6" x14ac:dyDescent="0.25">
      <c r="C4" s="191" t="s">
        <v>1148</v>
      </c>
      <c r="D4" s="191"/>
      <c r="E4" s="190">
        <f>INDEX(Gr13Data,MATCH($E$3,Gr13Navn,0),MATCH(C4,Gr13Var,0))</f>
        <v>5301</v>
      </c>
      <c r="F4" s="190"/>
    </row>
    <row r="5" spans="1:6" x14ac:dyDescent="0.25"/>
    <row r="6" spans="1:6" ht="23.25" x14ac:dyDescent="0.25">
      <c r="C6" s="157" t="s">
        <v>1151</v>
      </c>
      <c r="D6" s="157"/>
      <c r="E6" s="157"/>
      <c r="F6" s="157"/>
    </row>
    <row r="7" spans="1:6" ht="25.5" x14ac:dyDescent="0.25">
      <c r="C7" s="12"/>
      <c r="D7" s="12"/>
      <c r="E7" s="13"/>
      <c r="F7" s="18" t="s">
        <v>893</v>
      </c>
    </row>
    <row r="8" spans="1:6" x14ac:dyDescent="0.25">
      <c r="A8" s="27" t="s">
        <v>31</v>
      </c>
      <c r="B8" s="16" t="s">
        <v>104</v>
      </c>
      <c r="C8" s="12"/>
      <c r="D8" s="12"/>
      <c r="E8" s="13" t="s">
        <v>43</v>
      </c>
      <c r="F8" s="18"/>
    </row>
    <row r="9" spans="1:6" x14ac:dyDescent="0.25">
      <c r="A9" s="21" t="s">
        <v>828</v>
      </c>
      <c r="B9" s="3" t="str">
        <f t="shared" ref="B9:B30" si="0">"Bal_"&amp;$B$8&amp;"_"&amp;A9</f>
        <v>Bal_BO_Akac</v>
      </c>
      <c r="C9" s="12" t="s">
        <v>0</v>
      </c>
      <c r="D9" s="12"/>
      <c r="E9" s="12" t="s">
        <v>44</v>
      </c>
      <c r="F9" s="25">
        <f t="shared" ref="F9:F30" si="1">INDEX(Gr13Data,MATCH($E$3,Gr13Navn,0),MATCH(B9,Gr13Var,0))</f>
        <v>1005211</v>
      </c>
    </row>
    <row r="10" spans="1:6" x14ac:dyDescent="0.25">
      <c r="A10" s="21" t="s">
        <v>829</v>
      </c>
      <c r="B10" s="3" t="str">
        <f t="shared" si="0"/>
        <v>Bal_BO_Agb</v>
      </c>
      <c r="C10" s="12" t="s">
        <v>1</v>
      </c>
      <c r="D10" s="12"/>
      <c r="E10" s="12" t="s">
        <v>45</v>
      </c>
      <c r="F10" s="25">
        <f t="shared" si="1"/>
        <v>0</v>
      </c>
    </row>
    <row r="11" spans="1:6" x14ac:dyDescent="0.25">
      <c r="A11" s="21" t="s">
        <v>460</v>
      </c>
      <c r="B11" s="3" t="str">
        <f t="shared" si="0"/>
        <v>Bal_BO_Atkc</v>
      </c>
      <c r="C11" s="12" t="s">
        <v>2</v>
      </c>
      <c r="D11" s="12"/>
      <c r="E11" s="12" t="s">
        <v>46</v>
      </c>
      <c r="F11" s="25">
        <f t="shared" si="1"/>
        <v>3947756</v>
      </c>
    </row>
    <row r="12" spans="1:6" x14ac:dyDescent="0.25">
      <c r="A12" s="21" t="s">
        <v>461</v>
      </c>
      <c r="B12" s="3" t="str">
        <f t="shared" si="0"/>
        <v>Bal_BO_Autd</v>
      </c>
      <c r="C12" s="12" t="s">
        <v>3</v>
      </c>
      <c r="D12" s="12"/>
      <c r="E12" s="12" t="s">
        <v>47</v>
      </c>
      <c r="F12" s="25">
        <f t="shared" si="1"/>
        <v>0</v>
      </c>
    </row>
    <row r="13" spans="1:6" x14ac:dyDescent="0.25">
      <c r="A13" s="21" t="s">
        <v>462</v>
      </c>
      <c r="B13" s="3" t="str">
        <f t="shared" si="0"/>
        <v>Bal_BO_Auta</v>
      </c>
      <c r="C13" s="12" t="s">
        <v>4</v>
      </c>
      <c r="D13" s="12"/>
      <c r="E13" s="12" t="s">
        <v>48</v>
      </c>
      <c r="F13" s="25">
        <f t="shared" si="1"/>
        <v>22575019</v>
      </c>
    </row>
    <row r="14" spans="1:6" x14ac:dyDescent="0.25">
      <c r="A14" s="21" t="s">
        <v>463</v>
      </c>
      <c r="B14" s="3" t="str">
        <f t="shared" si="0"/>
        <v>Bal_BO_Aod</v>
      </c>
      <c r="C14" s="12" t="s">
        <v>5</v>
      </c>
      <c r="D14" s="12"/>
      <c r="E14" s="12" t="s">
        <v>49</v>
      </c>
      <c r="F14" s="25">
        <f t="shared" si="1"/>
        <v>20859789</v>
      </c>
    </row>
    <row r="15" spans="1:6" x14ac:dyDescent="0.25">
      <c r="A15" s="21" t="s">
        <v>464</v>
      </c>
      <c r="B15" s="3" t="str">
        <f t="shared" si="0"/>
        <v>Bal_BO_Aoa</v>
      </c>
      <c r="C15" s="12" t="s">
        <v>6</v>
      </c>
      <c r="D15" s="12"/>
      <c r="E15" s="12" t="s">
        <v>50</v>
      </c>
      <c r="F15" s="25">
        <f t="shared" si="1"/>
        <v>0</v>
      </c>
    </row>
    <row r="16" spans="1:6" x14ac:dyDescent="0.25">
      <c r="A16" s="21" t="s">
        <v>830</v>
      </c>
      <c r="B16" s="3" t="str">
        <f t="shared" si="0"/>
        <v>Bal_BO_Aak</v>
      </c>
      <c r="C16" s="12" t="s">
        <v>7</v>
      </c>
      <c r="D16" s="12"/>
      <c r="E16" s="12" t="s">
        <v>51</v>
      </c>
      <c r="F16" s="25">
        <f t="shared" si="1"/>
        <v>1060443</v>
      </c>
    </row>
    <row r="17" spans="1:6" x14ac:dyDescent="0.25">
      <c r="A17" s="21" t="s">
        <v>831</v>
      </c>
      <c r="B17" s="3" t="str">
        <f t="shared" si="0"/>
        <v>Bal_BO_Akav</v>
      </c>
      <c r="C17" s="12" t="s">
        <v>8</v>
      </c>
      <c r="D17" s="12"/>
      <c r="E17" s="12" t="s">
        <v>52</v>
      </c>
      <c r="F17" s="25">
        <f t="shared" si="1"/>
        <v>888059</v>
      </c>
    </row>
    <row r="18" spans="1:6" x14ac:dyDescent="0.25">
      <c r="A18" s="21" t="s">
        <v>832</v>
      </c>
      <c r="B18" s="3" t="str">
        <f t="shared" si="0"/>
        <v>Bal_BO_Aktv</v>
      </c>
      <c r="C18" s="12" t="s">
        <v>9</v>
      </c>
      <c r="D18" s="12"/>
      <c r="E18" s="12" t="s">
        <v>53</v>
      </c>
      <c r="F18" s="25">
        <f t="shared" si="1"/>
        <v>298563</v>
      </c>
    </row>
    <row r="19" spans="1:6" x14ac:dyDescent="0.25">
      <c r="A19" s="21" t="s">
        <v>833</v>
      </c>
      <c r="B19" s="3" t="str">
        <f t="shared" si="0"/>
        <v>Bal_BO_Aatp</v>
      </c>
      <c r="C19" s="12" t="s">
        <v>10</v>
      </c>
      <c r="D19" s="12"/>
      <c r="E19" s="12" t="s">
        <v>54</v>
      </c>
      <c r="F19" s="25">
        <f t="shared" si="1"/>
        <v>5720847</v>
      </c>
    </row>
    <row r="20" spans="1:6" x14ac:dyDescent="0.25">
      <c r="A20" s="21" t="s">
        <v>834</v>
      </c>
      <c r="B20" s="3" t="str">
        <f t="shared" si="0"/>
        <v>Bal_BO_Aia</v>
      </c>
      <c r="C20" s="12" t="s">
        <v>11</v>
      </c>
      <c r="D20" s="12"/>
      <c r="E20" s="12" t="s">
        <v>55</v>
      </c>
      <c r="F20" s="25">
        <f t="shared" si="1"/>
        <v>0</v>
      </c>
    </row>
    <row r="21" spans="1:6" x14ac:dyDescent="0.25">
      <c r="A21" s="21" t="s">
        <v>935</v>
      </c>
      <c r="B21" s="3" t="str">
        <f t="shared" si="0"/>
        <v>Bal_BO_AgbTot</v>
      </c>
      <c r="C21" s="12" t="s">
        <v>12</v>
      </c>
      <c r="D21" s="12"/>
      <c r="E21" s="12" t="s">
        <v>56</v>
      </c>
      <c r="F21" s="25">
        <f t="shared" si="1"/>
        <v>1291361</v>
      </c>
    </row>
    <row r="22" spans="1:6" x14ac:dyDescent="0.25">
      <c r="A22" s="21" t="s">
        <v>835</v>
      </c>
      <c r="B22" s="3" t="str">
        <f t="shared" si="0"/>
        <v>Bal_BO_Aie</v>
      </c>
      <c r="C22" s="12"/>
      <c r="D22" s="12" t="s">
        <v>909</v>
      </c>
      <c r="E22" s="12" t="s">
        <v>57</v>
      </c>
      <c r="F22" s="25">
        <f t="shared" si="1"/>
        <v>35698</v>
      </c>
    </row>
    <row r="23" spans="1:6" x14ac:dyDescent="0.25">
      <c r="A23" s="21" t="s">
        <v>836</v>
      </c>
      <c r="B23" s="3" t="str">
        <f t="shared" si="0"/>
        <v>Bal_BO_Ade</v>
      </c>
      <c r="C23" s="12"/>
      <c r="D23" s="12" t="s">
        <v>910</v>
      </c>
      <c r="E23" s="12" t="s">
        <v>58</v>
      </c>
      <c r="F23" s="25">
        <f t="shared" si="1"/>
        <v>1099484</v>
      </c>
    </row>
    <row r="24" spans="1:6" x14ac:dyDescent="0.25">
      <c r="A24" s="21" t="s">
        <v>837</v>
      </c>
      <c r="B24" s="3" t="str">
        <f t="shared" si="0"/>
        <v>Bal_BO_Axma</v>
      </c>
      <c r="C24" s="12" t="s">
        <v>13</v>
      </c>
      <c r="D24" s="12"/>
      <c r="E24" s="12" t="s">
        <v>59</v>
      </c>
      <c r="F24" s="25">
        <f t="shared" si="1"/>
        <v>129115</v>
      </c>
    </row>
    <row r="25" spans="1:6" x14ac:dyDescent="0.25">
      <c r="A25" s="21" t="s">
        <v>838</v>
      </c>
      <c r="B25" s="3" t="str">
        <f t="shared" si="0"/>
        <v>Bal_BO_Aas</v>
      </c>
      <c r="C25" s="12" t="s">
        <v>38</v>
      </c>
      <c r="D25" s="12"/>
      <c r="E25" s="12" t="s">
        <v>60</v>
      </c>
      <c r="F25" s="25">
        <f t="shared" si="1"/>
        <v>0</v>
      </c>
    </row>
    <row r="26" spans="1:6" x14ac:dyDescent="0.25">
      <c r="A26" s="21" t="s">
        <v>841</v>
      </c>
      <c r="B26" s="3" t="str">
        <f t="shared" si="0"/>
        <v>Bal_BO_Aus</v>
      </c>
      <c r="C26" s="12" t="s">
        <v>39</v>
      </c>
      <c r="D26" s="12"/>
      <c r="E26" s="12" t="s">
        <v>61</v>
      </c>
      <c r="F26" s="25">
        <f t="shared" si="1"/>
        <v>0</v>
      </c>
    </row>
    <row r="27" spans="1:6" x14ac:dyDescent="0.25">
      <c r="A27" s="21" t="s">
        <v>839</v>
      </c>
      <c r="B27" s="3" t="str">
        <f t="shared" si="0"/>
        <v>Bal_BO_Aamb</v>
      </c>
      <c r="C27" s="12" t="s">
        <v>40</v>
      </c>
      <c r="D27" s="12"/>
      <c r="E27" s="12" t="s">
        <v>62</v>
      </c>
      <c r="F27" s="25">
        <f t="shared" si="1"/>
        <v>3305</v>
      </c>
    </row>
    <row r="28" spans="1:6" x14ac:dyDescent="0.25">
      <c r="A28" s="21" t="s">
        <v>840</v>
      </c>
      <c r="B28" s="3" t="str">
        <f t="shared" si="0"/>
        <v>Bal_BO_Axa</v>
      </c>
      <c r="C28" s="12" t="s">
        <v>41</v>
      </c>
      <c r="D28" s="12"/>
      <c r="E28" s="12" t="s">
        <v>63</v>
      </c>
      <c r="F28" s="25">
        <f t="shared" si="1"/>
        <v>1036098</v>
      </c>
    </row>
    <row r="29" spans="1:6" x14ac:dyDescent="0.25">
      <c r="A29" s="21" t="s">
        <v>842</v>
      </c>
      <c r="B29" s="3" t="str">
        <f t="shared" si="0"/>
        <v>Bal_BO_Apap</v>
      </c>
      <c r="C29" s="12" t="s">
        <v>42</v>
      </c>
      <c r="D29" s="12"/>
      <c r="E29" s="12" t="s">
        <v>64</v>
      </c>
      <c r="F29" s="25">
        <f t="shared" si="1"/>
        <v>30174</v>
      </c>
    </row>
    <row r="30" spans="1:6" x14ac:dyDescent="0.25">
      <c r="A30" s="21" t="s">
        <v>465</v>
      </c>
      <c r="B30" s="3" t="str">
        <f t="shared" si="0"/>
        <v>Bal_BO_ATot</v>
      </c>
      <c r="C30" s="12"/>
      <c r="D30" s="12"/>
      <c r="E30" s="13" t="s">
        <v>65</v>
      </c>
      <c r="F30" s="25">
        <f t="shared" si="1"/>
        <v>58845738</v>
      </c>
    </row>
    <row r="31" spans="1:6" x14ac:dyDescent="0.25">
      <c r="A31" s="28"/>
      <c r="C31" s="12"/>
      <c r="D31" s="12"/>
      <c r="E31" s="12"/>
      <c r="F31" s="28"/>
    </row>
    <row r="32" spans="1:6" x14ac:dyDescent="0.25">
      <c r="A32" s="28"/>
      <c r="C32" s="12"/>
      <c r="D32" s="12"/>
      <c r="E32" s="13" t="s">
        <v>66</v>
      </c>
      <c r="F32" s="28"/>
    </row>
    <row r="33" spans="1:6" x14ac:dyDescent="0.25">
      <c r="A33" s="28"/>
      <c r="C33" s="12"/>
      <c r="D33" s="12"/>
      <c r="E33" s="12"/>
      <c r="F33" s="28"/>
    </row>
    <row r="34" spans="1:6" x14ac:dyDescent="0.25">
      <c r="A34" s="28"/>
      <c r="C34" s="12"/>
      <c r="D34" s="12"/>
      <c r="E34" s="13" t="s">
        <v>67</v>
      </c>
      <c r="F34" s="28"/>
    </row>
    <row r="35" spans="1:6" x14ac:dyDescent="0.25">
      <c r="A35" s="21" t="s">
        <v>844</v>
      </c>
      <c r="B35" s="3" t="str">
        <f t="shared" ref="B35:B45" si="2">"Bal_"&amp;$B$8&amp;"_"&amp;A35</f>
        <v>Bal_BO_PGkc</v>
      </c>
      <c r="C35" s="12" t="s">
        <v>0</v>
      </c>
      <c r="D35" s="12"/>
      <c r="E35" s="12" t="s">
        <v>68</v>
      </c>
      <c r="F35" s="25">
        <f t="shared" ref="F35:F45" si="3">INDEX(Gr13Data,MATCH($E$3,Gr13Navn,0),MATCH(B35,Gr13Var,0))</f>
        <v>1568349</v>
      </c>
    </row>
    <row r="36" spans="1:6" x14ac:dyDescent="0.25">
      <c r="A36" s="21" t="s">
        <v>845</v>
      </c>
      <c r="B36" s="3" t="str">
        <f t="shared" si="2"/>
        <v>Bal_BO_PGiag</v>
      </c>
      <c r="C36" s="12" t="s">
        <v>1</v>
      </c>
      <c r="D36" s="12"/>
      <c r="E36" s="12" t="s">
        <v>69</v>
      </c>
      <c r="F36" s="25">
        <f t="shared" si="3"/>
        <v>42219156</v>
      </c>
    </row>
    <row r="37" spans="1:6" x14ac:dyDescent="0.25">
      <c r="A37" s="21" t="s">
        <v>846</v>
      </c>
      <c r="B37" s="3" t="str">
        <f t="shared" si="2"/>
        <v>Bal_BO_PGip</v>
      </c>
      <c r="C37" s="12" t="s">
        <v>2</v>
      </c>
      <c r="D37" s="12"/>
      <c r="E37" s="12" t="s">
        <v>70</v>
      </c>
      <c r="F37" s="25">
        <f t="shared" si="3"/>
        <v>5720847</v>
      </c>
    </row>
    <row r="38" spans="1:6" x14ac:dyDescent="0.25">
      <c r="A38" s="21" t="s">
        <v>847</v>
      </c>
      <c r="B38" s="3" t="str">
        <f t="shared" si="2"/>
        <v>Bal_BO_PGuod</v>
      </c>
      <c r="C38" s="12" t="s">
        <v>3</v>
      </c>
      <c r="D38" s="12"/>
      <c r="E38" s="12" t="s">
        <v>71</v>
      </c>
      <c r="F38" s="25">
        <f t="shared" si="3"/>
        <v>0</v>
      </c>
    </row>
    <row r="39" spans="1:6" x14ac:dyDescent="0.25">
      <c r="A39" s="21" t="s">
        <v>848</v>
      </c>
      <c r="B39" s="3" t="str">
        <f t="shared" si="2"/>
        <v>Bal_BO_PGuoa</v>
      </c>
      <c r="C39" s="12" t="s">
        <v>4</v>
      </c>
      <c r="D39" s="12"/>
      <c r="E39" s="12" t="s">
        <v>72</v>
      </c>
      <c r="F39" s="25">
        <f t="shared" si="3"/>
        <v>0</v>
      </c>
    </row>
    <row r="40" spans="1:6" x14ac:dyDescent="0.25">
      <c r="A40" s="21" t="s">
        <v>849</v>
      </c>
      <c r="B40" s="3" t="str">
        <f t="shared" si="2"/>
        <v>Bal_BO_PGxfd</v>
      </c>
      <c r="C40" s="12" t="s">
        <v>5</v>
      </c>
      <c r="D40" s="12"/>
      <c r="E40" s="12" t="s">
        <v>73</v>
      </c>
      <c r="F40" s="25">
        <f t="shared" si="3"/>
        <v>87655</v>
      </c>
    </row>
    <row r="41" spans="1:6" x14ac:dyDescent="0.25">
      <c r="A41" s="21" t="s">
        <v>850</v>
      </c>
      <c r="B41" s="3" t="str">
        <f t="shared" si="2"/>
        <v>Bal_BO_PGas</v>
      </c>
      <c r="C41" s="12" t="s">
        <v>6</v>
      </c>
      <c r="D41" s="12"/>
      <c r="E41" s="12" t="s">
        <v>74</v>
      </c>
      <c r="F41" s="25">
        <f t="shared" si="3"/>
        <v>5579</v>
      </c>
    </row>
    <row r="42" spans="1:6" x14ac:dyDescent="0.25">
      <c r="A42" s="21" t="s">
        <v>851</v>
      </c>
      <c r="B42" s="3" t="str">
        <f t="shared" si="2"/>
        <v>Bal_BO_PGmof</v>
      </c>
      <c r="C42" s="12" t="s">
        <v>7</v>
      </c>
      <c r="D42" s="12"/>
      <c r="E42" s="12" t="s">
        <v>75</v>
      </c>
      <c r="F42" s="25">
        <f t="shared" si="3"/>
        <v>0</v>
      </c>
    </row>
    <row r="43" spans="1:6" x14ac:dyDescent="0.25">
      <c r="A43" s="21" t="s">
        <v>852</v>
      </c>
      <c r="B43" s="3" t="str">
        <f t="shared" si="2"/>
        <v>Bal_BO_PGxap</v>
      </c>
      <c r="C43" s="12" t="s">
        <v>8</v>
      </c>
      <c r="D43" s="12"/>
      <c r="E43" s="12" t="s">
        <v>76</v>
      </c>
      <c r="F43" s="25">
        <f t="shared" si="3"/>
        <v>1325243</v>
      </c>
    </row>
    <row r="44" spans="1:6" x14ac:dyDescent="0.25">
      <c r="A44" s="21" t="s">
        <v>853</v>
      </c>
      <c r="B44" s="3" t="str">
        <f t="shared" si="2"/>
        <v>Bal_BO_PGpaf</v>
      </c>
      <c r="C44" s="12" t="s">
        <v>9</v>
      </c>
      <c r="D44" s="12"/>
      <c r="E44" s="12" t="s">
        <v>64</v>
      </c>
      <c r="F44" s="25">
        <f t="shared" si="3"/>
        <v>36236</v>
      </c>
    </row>
    <row r="45" spans="1:6" x14ac:dyDescent="0.25">
      <c r="A45" s="21" t="s">
        <v>854</v>
      </c>
      <c r="B45" s="3" t="str">
        <f t="shared" si="2"/>
        <v>Bal_BO_PGTot</v>
      </c>
      <c r="C45" s="12"/>
      <c r="D45" s="12"/>
      <c r="E45" s="13" t="s">
        <v>77</v>
      </c>
      <c r="F45" s="25">
        <f t="shared" si="3"/>
        <v>50963065</v>
      </c>
    </row>
    <row r="46" spans="1:6" x14ac:dyDescent="0.25">
      <c r="A46" s="28"/>
      <c r="C46" s="12"/>
      <c r="D46" s="12"/>
      <c r="E46" s="12"/>
      <c r="F46" s="28"/>
    </row>
    <row r="47" spans="1:6" x14ac:dyDescent="0.25">
      <c r="A47" s="28"/>
      <c r="C47" s="12"/>
      <c r="D47" s="12"/>
      <c r="E47" s="13" t="s">
        <v>78</v>
      </c>
      <c r="F47" s="28"/>
    </row>
    <row r="48" spans="1:6" x14ac:dyDescent="0.25">
      <c r="A48" s="21" t="s">
        <v>855</v>
      </c>
      <c r="B48" s="3" t="str">
        <f t="shared" ref="B48:B53" si="4">"Bal_"&amp;$B$8&amp;"_"&amp;A48</f>
        <v>Bal_BO_PHpf</v>
      </c>
      <c r="C48" s="12" t="s">
        <v>10</v>
      </c>
      <c r="D48" s="12"/>
      <c r="E48" s="12" t="s">
        <v>79</v>
      </c>
      <c r="F48" s="25">
        <f t="shared" ref="F48:F53" si="5">INDEX(Gr13Data,MATCH($E$3,Gr13Navn,0),MATCH(B48,Gr13Var,0))</f>
        <v>0</v>
      </c>
    </row>
    <row r="49" spans="1:6" x14ac:dyDescent="0.25">
      <c r="A49" s="21" t="s">
        <v>856</v>
      </c>
      <c r="B49" s="3" t="str">
        <f t="shared" si="4"/>
        <v>Bal_BO_PHus</v>
      </c>
      <c r="C49" s="12" t="s">
        <v>11</v>
      </c>
      <c r="D49" s="12"/>
      <c r="E49" s="12" t="s">
        <v>80</v>
      </c>
      <c r="F49" s="25">
        <f t="shared" si="5"/>
        <v>41682</v>
      </c>
    </row>
    <row r="50" spans="1:6" x14ac:dyDescent="0.25">
      <c r="A50" s="21" t="s">
        <v>857</v>
      </c>
      <c r="B50" s="3" t="str">
        <f t="shared" si="4"/>
        <v>Bal_BO_PHrs</v>
      </c>
      <c r="C50" s="12" t="s">
        <v>12</v>
      </c>
      <c r="D50" s="12"/>
      <c r="E50" s="12" t="s">
        <v>81</v>
      </c>
      <c r="F50" s="25">
        <f t="shared" si="5"/>
        <v>0</v>
      </c>
    </row>
    <row r="51" spans="1:6" x14ac:dyDescent="0.25">
      <c r="A51" s="21" t="s">
        <v>858</v>
      </c>
      <c r="B51" s="3" t="str">
        <f t="shared" si="4"/>
        <v>Bal_BO_PHtg</v>
      </c>
      <c r="C51" s="12" t="s">
        <v>13</v>
      </c>
      <c r="D51" s="12"/>
      <c r="E51" s="12" t="s">
        <v>82</v>
      </c>
      <c r="F51" s="25">
        <f t="shared" si="5"/>
        <v>20456</v>
      </c>
    </row>
    <row r="52" spans="1:6" x14ac:dyDescent="0.25">
      <c r="A52" s="21" t="s">
        <v>859</v>
      </c>
      <c r="B52" s="3" t="str">
        <f t="shared" si="4"/>
        <v>Bal_BO_PHxf</v>
      </c>
      <c r="C52" s="12" t="s">
        <v>38</v>
      </c>
      <c r="D52" s="12"/>
      <c r="E52" s="12" t="s">
        <v>83</v>
      </c>
      <c r="F52" s="25">
        <f t="shared" si="5"/>
        <v>65311</v>
      </c>
    </row>
    <row r="53" spans="1:6" x14ac:dyDescent="0.25">
      <c r="A53" s="21" t="s">
        <v>860</v>
      </c>
      <c r="B53" s="3" t="str">
        <f t="shared" si="4"/>
        <v>Bal_BO_PHTot</v>
      </c>
      <c r="C53" s="12"/>
      <c r="D53" s="12"/>
      <c r="E53" s="13" t="s">
        <v>84</v>
      </c>
      <c r="F53" s="25">
        <f t="shared" si="5"/>
        <v>127449</v>
      </c>
    </row>
    <row r="54" spans="1:6" x14ac:dyDescent="0.25">
      <c r="A54" s="28"/>
      <c r="C54" s="12"/>
      <c r="D54" s="12"/>
      <c r="E54" s="12"/>
      <c r="F54" s="28"/>
    </row>
    <row r="55" spans="1:6" x14ac:dyDescent="0.25">
      <c r="A55" s="28"/>
      <c r="C55" s="12"/>
      <c r="D55" s="12"/>
      <c r="E55" s="13" t="s">
        <v>85</v>
      </c>
      <c r="F55" s="28"/>
    </row>
    <row r="56" spans="1:6" x14ac:dyDescent="0.25">
      <c r="A56" s="21" t="s">
        <v>843</v>
      </c>
      <c r="B56" s="3" t="str">
        <f>"Bal_"&amp;$B$8&amp;"_"&amp;A56</f>
        <v>Bal_BO_Pek</v>
      </c>
      <c r="C56" s="12" t="s">
        <v>39</v>
      </c>
      <c r="D56" s="12"/>
      <c r="E56" s="12" t="s">
        <v>85</v>
      </c>
      <c r="F56" s="25">
        <f>INDEX(Gr13Data,MATCH($E$3,Gr13Navn,0),MATCH(B56,Gr13Var,0))</f>
        <v>900000</v>
      </c>
    </row>
    <row r="57" spans="1:6" x14ac:dyDescent="0.25">
      <c r="A57" s="28"/>
      <c r="C57" s="12"/>
      <c r="D57" s="12"/>
      <c r="E57" s="12"/>
      <c r="F57" s="28"/>
    </row>
    <row r="58" spans="1:6" x14ac:dyDescent="0.25">
      <c r="A58" s="28"/>
      <c r="C58" s="12"/>
      <c r="D58" s="12"/>
      <c r="E58" s="13" t="s">
        <v>86</v>
      </c>
      <c r="F58" s="28"/>
    </row>
    <row r="59" spans="1:6" x14ac:dyDescent="0.25">
      <c r="A59" s="21" t="s">
        <v>861</v>
      </c>
      <c r="B59" s="3" t="str">
        <f t="shared" ref="B59:B74" si="6">"Bal_"&amp;$B$8&amp;"_"&amp;A59</f>
        <v>Bal_BO_PEaag</v>
      </c>
      <c r="C59" s="12" t="s">
        <v>40</v>
      </c>
      <c r="D59" s="12"/>
      <c r="E59" s="12" t="s">
        <v>87</v>
      </c>
      <c r="F59" s="25">
        <f t="shared" ref="F59:F74" si="7">INDEX(Gr13Data,MATCH($E$3,Gr13Navn,0),MATCH(B59,Gr13Var,0))</f>
        <v>300000</v>
      </c>
    </row>
    <row r="60" spans="1:6" x14ac:dyDescent="0.25">
      <c r="A60" s="21" t="s">
        <v>862</v>
      </c>
      <c r="B60" s="3" t="str">
        <f t="shared" si="6"/>
        <v>Bal_BO_PEoe</v>
      </c>
      <c r="C60" s="12" t="s">
        <v>41</v>
      </c>
      <c r="D60" s="12"/>
      <c r="E60" s="12" t="s">
        <v>88</v>
      </c>
      <c r="F60" s="25">
        <f t="shared" si="7"/>
        <v>0</v>
      </c>
    </row>
    <row r="61" spans="1:6" x14ac:dyDescent="0.25">
      <c r="A61" s="21" t="s">
        <v>863</v>
      </c>
      <c r="B61" s="3" t="str">
        <f t="shared" si="6"/>
        <v>Bal_BO_PEav</v>
      </c>
      <c r="C61" s="12" t="s">
        <v>42</v>
      </c>
      <c r="D61" s="12"/>
      <c r="E61" s="12" t="s">
        <v>89</v>
      </c>
      <c r="F61" s="25">
        <f t="shared" si="7"/>
        <v>385319</v>
      </c>
    </row>
    <row r="62" spans="1:6" x14ac:dyDescent="0.25">
      <c r="A62" s="21" t="s">
        <v>864</v>
      </c>
      <c r="B62" s="3" t="str">
        <f t="shared" si="6"/>
        <v>Bal_BO_PEo</v>
      </c>
      <c r="C62" s="12"/>
      <c r="D62" s="12" t="s">
        <v>911</v>
      </c>
      <c r="E62" s="12" t="s">
        <v>90</v>
      </c>
      <c r="F62" s="25">
        <f t="shared" si="7"/>
        <v>385319</v>
      </c>
    </row>
    <row r="63" spans="1:6" x14ac:dyDescent="0.25">
      <c r="A63" s="21" t="s">
        <v>865</v>
      </c>
      <c r="B63" s="3" t="str">
        <f t="shared" si="6"/>
        <v>Bal_BO_PEavu</v>
      </c>
      <c r="C63" s="12"/>
      <c r="D63" s="12" t="s">
        <v>912</v>
      </c>
      <c r="E63" s="12" t="s">
        <v>91</v>
      </c>
      <c r="F63" s="25">
        <f t="shared" si="7"/>
        <v>0</v>
      </c>
    </row>
    <row r="64" spans="1:6" x14ac:dyDescent="0.25">
      <c r="A64" s="21" t="s">
        <v>866</v>
      </c>
      <c r="B64" s="3" t="str">
        <f t="shared" si="6"/>
        <v>Bal_BO_PEavs</v>
      </c>
      <c r="C64" s="12"/>
      <c r="D64" s="12" t="s">
        <v>913</v>
      </c>
      <c r="E64" s="12" t="s">
        <v>92</v>
      </c>
      <c r="F64" s="25">
        <f t="shared" si="7"/>
        <v>0</v>
      </c>
    </row>
    <row r="65" spans="1:6" x14ac:dyDescent="0.25">
      <c r="A65" s="21" t="s">
        <v>867</v>
      </c>
      <c r="B65" s="3" t="str">
        <f t="shared" si="6"/>
        <v>Bal_BO_PEavo</v>
      </c>
      <c r="C65" s="12"/>
      <c r="D65" s="12" t="s">
        <v>914</v>
      </c>
      <c r="E65" s="12" t="s">
        <v>93</v>
      </c>
      <c r="F65" s="25">
        <f t="shared" si="7"/>
        <v>0</v>
      </c>
    </row>
    <row r="66" spans="1:6" x14ac:dyDescent="0.25">
      <c r="A66" s="21" t="s">
        <v>868</v>
      </c>
      <c r="B66" s="3" t="str">
        <f t="shared" si="6"/>
        <v>Bal_BO_PExv</v>
      </c>
      <c r="C66" s="12"/>
      <c r="D66" s="12" t="s">
        <v>915</v>
      </c>
      <c r="E66" s="12" t="s">
        <v>94</v>
      </c>
      <c r="F66" s="25">
        <f t="shared" si="7"/>
        <v>0</v>
      </c>
    </row>
    <row r="67" spans="1:6" x14ac:dyDescent="0.25">
      <c r="A67" s="21" t="s">
        <v>869</v>
      </c>
      <c r="B67" s="3" t="str">
        <f t="shared" si="6"/>
        <v>Bal_BO_PExr</v>
      </c>
      <c r="C67" s="12" t="s">
        <v>102</v>
      </c>
      <c r="D67" s="12"/>
      <c r="E67" s="12" t="s">
        <v>95</v>
      </c>
      <c r="F67" s="25">
        <f t="shared" si="7"/>
        <v>785888</v>
      </c>
    </row>
    <row r="68" spans="1:6" x14ac:dyDescent="0.25">
      <c r="A68" s="21" t="s">
        <v>870</v>
      </c>
      <c r="B68" s="3" t="str">
        <f t="shared" si="6"/>
        <v>Bal_BO_PElr</v>
      </c>
      <c r="C68" s="12"/>
      <c r="D68" s="12" t="s">
        <v>916</v>
      </c>
      <c r="E68" s="12" t="s">
        <v>110</v>
      </c>
      <c r="F68" s="25">
        <f t="shared" si="7"/>
        <v>339832</v>
      </c>
    </row>
    <row r="69" spans="1:6" x14ac:dyDescent="0.25">
      <c r="A69" s="21" t="s">
        <v>871</v>
      </c>
      <c r="B69" s="3" t="str">
        <f t="shared" si="6"/>
        <v>Bal_BO_PEvr</v>
      </c>
      <c r="C69" s="12"/>
      <c r="D69" s="12" t="s">
        <v>917</v>
      </c>
      <c r="E69" s="12" t="s">
        <v>96</v>
      </c>
      <c r="F69" s="25">
        <f t="shared" si="7"/>
        <v>0</v>
      </c>
    </row>
    <row r="70" spans="1:6" x14ac:dyDescent="0.25">
      <c r="A70" s="21" t="s">
        <v>872</v>
      </c>
      <c r="B70" s="3" t="str">
        <f t="shared" si="6"/>
        <v>Bal_BO_PErs</v>
      </c>
      <c r="C70" s="12"/>
      <c r="D70" s="12" t="s">
        <v>918</v>
      </c>
      <c r="E70" s="12" t="s">
        <v>97</v>
      </c>
      <c r="F70" s="25">
        <f t="shared" si="7"/>
        <v>0</v>
      </c>
    </row>
    <row r="71" spans="1:6" x14ac:dyDescent="0.25">
      <c r="A71" s="21" t="s">
        <v>873</v>
      </c>
      <c r="B71" s="3" t="str">
        <f t="shared" si="6"/>
        <v>Bal_BO_PExs</v>
      </c>
      <c r="C71" s="12"/>
      <c r="D71" s="12" t="s">
        <v>919</v>
      </c>
      <c r="E71" s="12" t="s">
        <v>98</v>
      </c>
      <c r="F71" s="25">
        <f t="shared" si="7"/>
        <v>446057</v>
      </c>
    </row>
    <row r="72" spans="1:6" x14ac:dyDescent="0.25">
      <c r="A72" s="21" t="s">
        <v>874</v>
      </c>
      <c r="B72" s="3" t="str">
        <f t="shared" si="6"/>
        <v>Bal_BO_PEou</v>
      </c>
      <c r="C72" s="12" t="s">
        <v>103</v>
      </c>
      <c r="D72" s="12"/>
      <c r="E72" s="12" t="s">
        <v>99</v>
      </c>
      <c r="F72" s="25">
        <f t="shared" si="7"/>
        <v>5384016</v>
      </c>
    </row>
    <row r="73" spans="1:6" x14ac:dyDescent="0.25">
      <c r="A73" s="21" t="s">
        <v>875</v>
      </c>
      <c r="B73" s="3" t="str">
        <f t="shared" si="6"/>
        <v>Bal_BO_PEekTot</v>
      </c>
      <c r="C73" s="12"/>
      <c r="D73" s="12"/>
      <c r="E73" s="13" t="s">
        <v>100</v>
      </c>
      <c r="F73" s="25">
        <f t="shared" si="7"/>
        <v>6855224</v>
      </c>
    </row>
    <row r="74" spans="1:6" x14ac:dyDescent="0.25">
      <c r="A74" s="21" t="s">
        <v>469</v>
      </c>
      <c r="B74" s="3" t="str">
        <f t="shared" si="6"/>
        <v>Bal_BO_PTot</v>
      </c>
      <c r="C74" s="12"/>
      <c r="D74" s="12"/>
      <c r="E74" s="13" t="s">
        <v>101</v>
      </c>
      <c r="F74" s="25">
        <f t="shared" si="7"/>
        <v>58845738</v>
      </c>
    </row>
    <row r="75" spans="1:6" x14ac:dyDescent="0.25"/>
  </sheetData>
  <sheetProtection algorithmName="SHA-512" hashValue="IFGVEFYzR1ZhR0NHcy2uTZg/XyL2jsbpThRDdqCZyn6AYuTmvzLkYz8ETlw8VzfMa5wujfmPP/ASWWngkdlK2A==" saltValue="Mbj8zrblsr6jUl6Pfq0P6Q==" spinCount="100000" sheet="1" objects="1" scenarios="1"/>
  <mergeCells count="6">
    <mergeCell ref="C1:E1"/>
    <mergeCell ref="C6:F6"/>
    <mergeCell ref="E3:F3"/>
    <mergeCell ref="E4:F4"/>
    <mergeCell ref="C3:D3"/>
    <mergeCell ref="C4:D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1-3'!$C$2:$C$50</xm:f>
          </x14:formula1>
          <xm:sqref>E3:F3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3" hidden="1" customWidth="1"/>
    <col min="2" max="2" width="19.85546875" style="3" hidden="1" customWidth="1"/>
    <col min="3" max="3" width="12.5703125" style="3" bestFit="1" customWidth="1"/>
    <col min="4" max="4" width="59.85546875" style="3" customWidth="1"/>
    <col min="5" max="5" width="16.1406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x14ac:dyDescent="0.25">
      <c r="C3" s="19" t="s">
        <v>1149</v>
      </c>
      <c r="D3" s="189" t="s">
        <v>1255</v>
      </c>
      <c r="E3" s="189"/>
    </row>
    <row r="4" spans="1:5" x14ac:dyDescent="0.25">
      <c r="C4" s="20" t="s">
        <v>1148</v>
      </c>
      <c r="D4" s="190">
        <f>INDEX(Gr13Data,MATCH($D$3,Gr13Navn,0),MATCH(C4,Gr13Var,0))</f>
        <v>5301</v>
      </c>
      <c r="E4" s="190"/>
    </row>
    <row r="5" spans="1:5" x14ac:dyDescent="0.25"/>
    <row r="6" spans="1:5" ht="23.25" x14ac:dyDescent="0.25">
      <c r="C6" s="155" t="s">
        <v>1152</v>
      </c>
      <c r="D6" s="155"/>
      <c r="E6" s="155"/>
    </row>
    <row r="7" spans="1:5" ht="25.5" x14ac:dyDescent="0.25">
      <c r="A7" s="27" t="s">
        <v>31</v>
      </c>
      <c r="B7" s="16" t="s">
        <v>432</v>
      </c>
      <c r="C7" s="29"/>
      <c r="D7" s="30"/>
      <c r="E7" s="18" t="s">
        <v>814</v>
      </c>
    </row>
    <row r="8" spans="1:5" x14ac:dyDescent="0.25">
      <c r="A8" s="27"/>
      <c r="B8" s="16"/>
      <c r="C8" s="29"/>
      <c r="D8" s="31" t="s">
        <v>416</v>
      </c>
      <c r="E8" s="18"/>
    </row>
    <row r="9" spans="1:5" x14ac:dyDescent="0.25">
      <c r="A9" s="21" t="s">
        <v>433</v>
      </c>
      <c r="B9" s="3" t="str">
        <f>"NoEf_"&amp;$B$7&amp;"_"&amp;A9</f>
        <v>NoEf_Evf_EvFg</v>
      </c>
      <c r="C9" s="29" t="s">
        <v>418</v>
      </c>
      <c r="D9" s="29" t="s">
        <v>421</v>
      </c>
      <c r="E9" s="25">
        <f>INDEX(Gr13Data,MATCH($D$3,Gr13Navn,0),MATCH(B9,Gr13Var,0))</f>
        <v>2486671</v>
      </c>
    </row>
    <row r="10" spans="1:5" x14ac:dyDescent="0.25">
      <c r="A10" s="21" t="s">
        <v>434</v>
      </c>
      <c r="B10" s="3" t="str">
        <f t="shared" ref="B10:B19" si="0">"NoEf_"&amp;$B$7&amp;"_"&amp;A10</f>
        <v>NoEf_Evf_EvTR</v>
      </c>
      <c r="C10" s="29" t="s">
        <v>417</v>
      </c>
      <c r="D10" s="29" t="s">
        <v>422</v>
      </c>
      <c r="E10" s="25">
        <f>INDEX(Gr13Data,MATCH($D$3,Gr13Navn,0),MATCH(B10,Gr13Var,0))</f>
        <v>3036191</v>
      </c>
    </row>
    <row r="11" spans="1:5" x14ac:dyDescent="0.25">
      <c r="A11" s="21" t="s">
        <v>435</v>
      </c>
      <c r="B11" s="3" t="str">
        <f t="shared" si="0"/>
        <v>NoEf_Evf_EvTK</v>
      </c>
      <c r="C11" s="29" t="s">
        <v>419</v>
      </c>
      <c r="D11" s="29" t="s">
        <v>423</v>
      </c>
      <c r="E11" s="25">
        <f>INDEX(Gr13Data,MATCH($D$3,Gr13Navn,0),MATCH(B11,Gr13Var,0))</f>
        <v>1318225</v>
      </c>
    </row>
    <row r="12" spans="1:5" x14ac:dyDescent="0.25">
      <c r="A12" s="21" t="s">
        <v>436</v>
      </c>
      <c r="B12" s="3" t="str">
        <f t="shared" si="0"/>
        <v>NoEf_Evf_EvX</v>
      </c>
      <c r="C12" s="29" t="s">
        <v>420</v>
      </c>
      <c r="D12" s="29" t="s">
        <v>424</v>
      </c>
      <c r="E12" s="25">
        <f>INDEX(Gr13Data,MATCH($D$3,Gr13Navn,0),MATCH(B12,Gr13Var,0))</f>
        <v>613657</v>
      </c>
    </row>
    <row r="13" spans="1:5" x14ac:dyDescent="0.25">
      <c r="A13" s="21" t="s">
        <v>437</v>
      </c>
      <c r="B13" s="3" t="str">
        <f t="shared" si="0"/>
        <v>NoEf_Evf_EvTot</v>
      </c>
      <c r="C13" s="29"/>
      <c r="D13" s="31" t="s">
        <v>214</v>
      </c>
      <c r="E13" s="25">
        <f>INDEX(Gr13Data,MATCH($D$3,Gr13Navn,0),MATCH(B13,Gr13Var,0))</f>
        <v>7454743</v>
      </c>
    </row>
    <row r="14" spans="1:5" x14ac:dyDescent="0.25">
      <c r="A14" s="18"/>
      <c r="C14" s="29"/>
      <c r="D14" s="29"/>
      <c r="E14" s="18"/>
    </row>
    <row r="15" spans="1:5" x14ac:dyDescent="0.25">
      <c r="A15" s="18"/>
      <c r="C15" s="29"/>
      <c r="D15" s="31" t="s">
        <v>425</v>
      </c>
      <c r="E15" s="18"/>
    </row>
    <row r="16" spans="1:5" x14ac:dyDescent="0.25">
      <c r="A16" s="21" t="s">
        <v>438</v>
      </c>
      <c r="B16" s="3" t="str">
        <f t="shared" si="0"/>
        <v>NoEf_Evf_XFAuk</v>
      </c>
      <c r="C16" s="29" t="s">
        <v>426</v>
      </c>
      <c r="D16" s="29" t="s">
        <v>429</v>
      </c>
      <c r="E16" s="25">
        <f>INDEX(Gr13Data,MATCH($D$3,Gr13Navn,0),MATCH(B16,Gr13Var,0))</f>
        <v>0</v>
      </c>
    </row>
    <row r="17" spans="1:5" x14ac:dyDescent="0.25">
      <c r="A17" s="21" t="s">
        <v>439</v>
      </c>
      <c r="B17" s="3" t="str">
        <f t="shared" si="0"/>
        <v>NoEf_Evf_XFAust</v>
      </c>
      <c r="C17" s="29" t="s">
        <v>427</v>
      </c>
      <c r="D17" s="29" t="s">
        <v>430</v>
      </c>
      <c r="E17" s="25">
        <f>INDEX(Gr13Data,MATCH($D$3,Gr13Navn,0),MATCH(B17,Gr13Var,0))</f>
        <v>0</v>
      </c>
    </row>
    <row r="18" spans="1:5" x14ac:dyDescent="0.25">
      <c r="A18" s="21" t="s">
        <v>440</v>
      </c>
      <c r="B18" s="3" t="str">
        <f t="shared" si="0"/>
        <v>NoEf_Evf_XFAX</v>
      </c>
      <c r="C18" s="29" t="s">
        <v>428</v>
      </c>
      <c r="D18" s="29" t="s">
        <v>431</v>
      </c>
      <c r="E18" s="25">
        <f>INDEX(Gr13Data,MATCH($D$3,Gr13Navn,0),MATCH(B18,Gr13Var,0))</f>
        <v>200318</v>
      </c>
    </row>
    <row r="19" spans="1:5" x14ac:dyDescent="0.25">
      <c r="A19" s="21" t="s">
        <v>441</v>
      </c>
      <c r="B19" s="3" t="str">
        <f t="shared" si="0"/>
        <v>NoEf_Evf_XFATot</v>
      </c>
      <c r="C19" s="29"/>
      <c r="D19" s="31" t="s">
        <v>214</v>
      </c>
      <c r="E19" s="25">
        <f>INDEX(Gr13Data,MATCH($D$3,Gr13Navn,0),MATCH(B19,Gr13Var,0))</f>
        <v>200318</v>
      </c>
    </row>
    <row r="20" spans="1:5" x14ac:dyDescent="0.25">
      <c r="C20" s="32"/>
      <c r="D20" s="33"/>
      <c r="E20" s="34"/>
    </row>
    <row r="21" spans="1:5" hidden="1" x14ac:dyDescent="0.25">
      <c r="C21" s="32"/>
      <c r="D21" s="32"/>
      <c r="E21" s="35"/>
    </row>
    <row r="22" spans="1:5" hidden="1" x14ac:dyDescent="0.25">
      <c r="C22" s="32"/>
      <c r="D22" s="32"/>
      <c r="E22" s="35"/>
    </row>
    <row r="23" spans="1:5" hidden="1" x14ac:dyDescent="0.25">
      <c r="C23" s="32"/>
      <c r="D23" s="32"/>
      <c r="E23" s="35"/>
    </row>
    <row r="24" spans="1:5" hidden="1" x14ac:dyDescent="0.25">
      <c r="C24" s="32"/>
      <c r="D24" s="32"/>
      <c r="E24" s="35"/>
    </row>
  </sheetData>
  <sheetProtection algorithmName="SHA-512" hashValue="fclfbPvdeBLpFfpgvThfeQ0uvYZVQcMum2odR8ACiAb093WOFXuKVoMRqv5wlIjxmkUpRXgGtHzA+5OxVxPicQ==" saltValue="yxqwYUj2YE839+tH6S3uig==" spinCount="100000" sheet="1" objects="1" scenarios="1"/>
  <mergeCells count="4">
    <mergeCell ref="C6:E6"/>
    <mergeCell ref="D3:E3"/>
    <mergeCell ref="D4:E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1-3'!$C$2:$C$50</xm:f>
          </x14:formula1>
          <xm:sqref>D3:E3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2"/>
    <pageSetUpPr fitToPage="1"/>
  </sheetPr>
  <dimension ref="A1:G75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5.5703125" style="3" hidden="1" customWidth="1"/>
    <col min="3" max="3" width="4" style="3" bestFit="1" customWidth="1"/>
    <col min="4" max="4" width="5.140625" style="3" bestFit="1" customWidth="1"/>
    <col min="5" max="5" width="90.140625" style="3" bestFit="1" customWidth="1"/>
    <col min="6" max="6" width="19.28515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x14ac:dyDescent="0.25"/>
    <row r="3" spans="1:6" ht="23.25" x14ac:dyDescent="0.25">
      <c r="C3" s="157" t="s">
        <v>972</v>
      </c>
      <c r="D3" s="157"/>
      <c r="E3" s="157"/>
      <c r="F3" s="157"/>
    </row>
    <row r="4" spans="1:6" ht="25.5" x14ac:dyDescent="0.25">
      <c r="C4" s="12"/>
      <c r="D4" s="12"/>
      <c r="E4" s="13"/>
      <c r="F4" s="18" t="s">
        <v>893</v>
      </c>
    </row>
    <row r="5" spans="1:6" x14ac:dyDescent="0.25">
      <c r="A5" s="27" t="s">
        <v>31</v>
      </c>
      <c r="B5" s="16" t="s">
        <v>104</v>
      </c>
      <c r="C5" s="12"/>
      <c r="D5" s="12"/>
      <c r="E5" s="13" t="s">
        <v>43</v>
      </c>
      <c r="F5" s="18"/>
    </row>
    <row r="6" spans="1:6" x14ac:dyDescent="0.25">
      <c r="A6" s="21" t="s">
        <v>828</v>
      </c>
      <c r="B6" s="3" t="str">
        <f t="shared" ref="B6:B28" si="0">"Bal_"&amp;$B$5&amp;"_"&amp;A6</f>
        <v>Bal_BO_Akac</v>
      </c>
      <c r="C6" s="12" t="s">
        <v>0</v>
      </c>
      <c r="D6" s="12"/>
      <c r="E6" s="12" t="s">
        <v>44</v>
      </c>
      <c r="F6" s="25">
        <v>106285817</v>
      </c>
    </row>
    <row r="7" spans="1:6" x14ac:dyDescent="0.25">
      <c r="A7" s="21" t="s">
        <v>829</v>
      </c>
      <c r="B7" s="3" t="str">
        <f t="shared" si="0"/>
        <v>Bal_BO_Agb</v>
      </c>
      <c r="C7" s="12" t="s">
        <v>1</v>
      </c>
      <c r="D7" s="12"/>
      <c r="E7" s="12" t="s">
        <v>45</v>
      </c>
      <c r="F7" s="25">
        <v>0</v>
      </c>
    </row>
    <row r="8" spans="1:6" x14ac:dyDescent="0.25">
      <c r="A8" s="21" t="s">
        <v>460</v>
      </c>
      <c r="B8" s="3" t="str">
        <f t="shared" si="0"/>
        <v>Bal_BO_Atkc</v>
      </c>
      <c r="C8" s="12" t="s">
        <v>2</v>
      </c>
      <c r="D8" s="12"/>
      <c r="E8" s="12" t="s">
        <v>46</v>
      </c>
      <c r="F8" s="25">
        <v>206233171</v>
      </c>
    </row>
    <row r="9" spans="1:6" x14ac:dyDescent="0.25">
      <c r="A9" s="21" t="s">
        <v>461</v>
      </c>
      <c r="B9" s="3" t="str">
        <f t="shared" si="0"/>
        <v>Bal_BO_Autd</v>
      </c>
      <c r="C9" s="12" t="s">
        <v>3</v>
      </c>
      <c r="D9" s="12"/>
      <c r="E9" s="12" t="s">
        <v>47</v>
      </c>
      <c r="F9" s="25">
        <v>335198030</v>
      </c>
    </row>
    <row r="10" spans="1:6" x14ac:dyDescent="0.25">
      <c r="A10" s="21" t="s">
        <v>462</v>
      </c>
      <c r="B10" s="3" t="str">
        <f t="shared" si="0"/>
        <v>Bal_BO_Auta</v>
      </c>
      <c r="C10" s="12" t="s">
        <v>4</v>
      </c>
      <c r="D10" s="12"/>
      <c r="E10" s="12" t="s">
        <v>48</v>
      </c>
      <c r="F10" s="25">
        <v>1458930730</v>
      </c>
    </row>
    <row r="11" spans="1:6" x14ac:dyDescent="0.25">
      <c r="A11" s="21" t="s">
        <v>463</v>
      </c>
      <c r="B11" s="3" t="str">
        <f t="shared" si="0"/>
        <v>Bal_BO_Aod</v>
      </c>
      <c r="C11" s="12" t="s">
        <v>5</v>
      </c>
      <c r="D11" s="12"/>
      <c r="E11" s="12" t="s">
        <v>49</v>
      </c>
      <c r="F11" s="25">
        <v>600913558</v>
      </c>
    </row>
    <row r="12" spans="1:6" x14ac:dyDescent="0.25">
      <c r="A12" s="21" t="s">
        <v>464</v>
      </c>
      <c r="B12" s="3" t="str">
        <f t="shared" si="0"/>
        <v>Bal_BO_Aoa</v>
      </c>
      <c r="C12" s="12" t="s">
        <v>6</v>
      </c>
      <c r="D12" s="12"/>
      <c r="E12" s="12" t="s">
        <v>50</v>
      </c>
      <c r="F12" s="25">
        <v>105413314</v>
      </c>
    </row>
    <row r="13" spans="1:6" x14ac:dyDescent="0.25">
      <c r="A13" s="21" t="s">
        <v>830</v>
      </c>
      <c r="B13" s="3" t="str">
        <f t="shared" si="0"/>
        <v>Bal_BO_Aak</v>
      </c>
      <c r="C13" s="12" t="s">
        <v>7</v>
      </c>
      <c r="D13" s="12"/>
      <c r="E13" s="12" t="s">
        <v>51</v>
      </c>
      <c r="F13" s="25">
        <v>30990837</v>
      </c>
    </row>
    <row r="14" spans="1:6" x14ac:dyDescent="0.25">
      <c r="A14" s="21" t="s">
        <v>831</v>
      </c>
      <c r="B14" s="3" t="str">
        <f t="shared" si="0"/>
        <v>Bal_BO_Akav</v>
      </c>
      <c r="C14" s="12" t="s">
        <v>8</v>
      </c>
      <c r="D14" s="12"/>
      <c r="E14" s="12" t="s">
        <v>52</v>
      </c>
      <c r="F14" s="25">
        <v>3517883</v>
      </c>
    </row>
    <row r="15" spans="1:6" x14ac:dyDescent="0.25">
      <c r="A15" s="21" t="s">
        <v>832</v>
      </c>
      <c r="B15" s="3" t="str">
        <f t="shared" si="0"/>
        <v>Bal_BO_Aktv</v>
      </c>
      <c r="C15" s="12" t="s">
        <v>9</v>
      </c>
      <c r="D15" s="12"/>
      <c r="E15" s="12" t="s">
        <v>53</v>
      </c>
      <c r="F15" s="25">
        <v>123858233</v>
      </c>
    </row>
    <row r="16" spans="1:6" x14ac:dyDescent="0.25">
      <c r="A16" s="21" t="s">
        <v>833</v>
      </c>
      <c r="B16" s="3" t="str">
        <f t="shared" si="0"/>
        <v>Bal_BO_Aatp</v>
      </c>
      <c r="C16" s="12" t="s">
        <v>10</v>
      </c>
      <c r="D16" s="12"/>
      <c r="E16" s="12" t="s">
        <v>54</v>
      </c>
      <c r="F16" s="25">
        <v>134999208</v>
      </c>
    </row>
    <row r="17" spans="1:6" x14ac:dyDescent="0.25">
      <c r="A17" s="21" t="s">
        <v>834</v>
      </c>
      <c r="B17" s="3" t="str">
        <f t="shared" si="0"/>
        <v>Bal_BO_Aia</v>
      </c>
      <c r="C17" s="12" t="s">
        <v>11</v>
      </c>
      <c r="D17" s="12"/>
      <c r="E17" s="12" t="s">
        <v>55</v>
      </c>
      <c r="F17" s="25">
        <v>11973125</v>
      </c>
    </row>
    <row r="18" spans="1:6" x14ac:dyDescent="0.25">
      <c r="A18" s="21" t="s">
        <v>935</v>
      </c>
      <c r="B18" s="3" t="str">
        <f t="shared" si="0"/>
        <v>Bal_BO_AgbTot</v>
      </c>
      <c r="C18" s="12" t="s">
        <v>12</v>
      </c>
      <c r="D18" s="12"/>
      <c r="E18" s="12" t="s">
        <v>56</v>
      </c>
      <c r="F18" s="25">
        <v>12760320</v>
      </c>
    </row>
    <row r="19" spans="1:6" x14ac:dyDescent="0.25">
      <c r="A19" s="21" t="s">
        <v>835</v>
      </c>
      <c r="B19" s="3" t="str">
        <f t="shared" si="0"/>
        <v>Bal_BO_Aie</v>
      </c>
      <c r="C19" s="12"/>
      <c r="D19" s="12" t="s">
        <v>909</v>
      </c>
      <c r="E19" s="12" t="s">
        <v>57</v>
      </c>
      <c r="F19" s="25">
        <v>973045</v>
      </c>
    </row>
    <row r="20" spans="1:6" x14ac:dyDescent="0.25">
      <c r="A20" s="21" t="s">
        <v>836</v>
      </c>
      <c r="B20" s="3" t="str">
        <f t="shared" si="0"/>
        <v>Bal_BO_Ade</v>
      </c>
      <c r="C20" s="12"/>
      <c r="D20" s="12" t="s">
        <v>910</v>
      </c>
      <c r="E20" s="12" t="s">
        <v>58</v>
      </c>
      <c r="F20" s="25">
        <v>6092672</v>
      </c>
    </row>
    <row r="21" spans="1:6" x14ac:dyDescent="0.25">
      <c r="A21" s="21" t="s">
        <v>1379</v>
      </c>
      <c r="B21" s="3" t="str">
        <f t="shared" si="0"/>
        <v>Bal_BO_AdeL</v>
      </c>
      <c r="C21" s="12"/>
      <c r="D21" s="12" t="s">
        <v>1377</v>
      </c>
      <c r="E21" s="12" t="s">
        <v>1378</v>
      </c>
      <c r="F21" s="25">
        <v>5694602</v>
      </c>
    </row>
    <row r="22" spans="1:6" x14ac:dyDescent="0.25">
      <c r="A22" s="21" t="s">
        <v>837</v>
      </c>
      <c r="B22" s="3" t="str">
        <f t="shared" si="0"/>
        <v>Bal_BO_Axma</v>
      </c>
      <c r="C22" s="12" t="s">
        <v>13</v>
      </c>
      <c r="D22" s="12"/>
      <c r="E22" s="12" t="s">
        <v>59</v>
      </c>
      <c r="F22" s="25">
        <v>5659981</v>
      </c>
    </row>
    <row r="23" spans="1:6" x14ac:dyDescent="0.25">
      <c r="A23" s="21" t="s">
        <v>838</v>
      </c>
      <c r="B23" s="3" t="str">
        <f t="shared" si="0"/>
        <v>Bal_BO_Aas</v>
      </c>
      <c r="C23" s="12" t="s">
        <v>38</v>
      </c>
      <c r="D23" s="12"/>
      <c r="E23" s="12" t="s">
        <v>60</v>
      </c>
      <c r="F23" s="25">
        <v>4131173</v>
      </c>
    </row>
    <row r="24" spans="1:6" x14ac:dyDescent="0.25">
      <c r="A24" s="21" t="s">
        <v>841</v>
      </c>
      <c r="B24" s="3" t="str">
        <f t="shared" si="0"/>
        <v>Bal_BO_Aus</v>
      </c>
      <c r="C24" s="12" t="s">
        <v>39</v>
      </c>
      <c r="D24" s="12"/>
      <c r="E24" s="12" t="s">
        <v>61</v>
      </c>
      <c r="F24" s="25">
        <v>1167717</v>
      </c>
    </row>
    <row r="25" spans="1:6" x14ac:dyDescent="0.25">
      <c r="A25" s="21" t="s">
        <v>839</v>
      </c>
      <c r="B25" s="3" t="str">
        <f t="shared" si="0"/>
        <v>Bal_BO_Aamb</v>
      </c>
      <c r="C25" s="12" t="s">
        <v>40</v>
      </c>
      <c r="D25" s="12"/>
      <c r="E25" s="12" t="s">
        <v>62</v>
      </c>
      <c r="F25" s="25">
        <v>1880229</v>
      </c>
    </row>
    <row r="26" spans="1:6" x14ac:dyDescent="0.25">
      <c r="A26" s="21" t="s">
        <v>840</v>
      </c>
      <c r="B26" s="3" t="str">
        <f t="shared" si="0"/>
        <v>Bal_BO_Axa</v>
      </c>
      <c r="C26" s="12" t="s">
        <v>41</v>
      </c>
      <c r="D26" s="12"/>
      <c r="E26" s="12" t="s">
        <v>63</v>
      </c>
      <c r="F26" s="25">
        <v>386465785</v>
      </c>
    </row>
    <row r="27" spans="1:6" x14ac:dyDescent="0.25">
      <c r="A27" s="21" t="s">
        <v>842</v>
      </c>
      <c r="B27" s="3" t="str">
        <f t="shared" si="0"/>
        <v>Bal_BO_Apap</v>
      </c>
      <c r="C27" s="12" t="s">
        <v>42</v>
      </c>
      <c r="D27" s="12"/>
      <c r="E27" s="12" t="s">
        <v>64</v>
      </c>
      <c r="F27" s="25">
        <v>2703704</v>
      </c>
    </row>
    <row r="28" spans="1:6" x14ac:dyDescent="0.25">
      <c r="A28" s="21" t="s">
        <v>465</v>
      </c>
      <c r="B28" s="3" t="str">
        <f t="shared" si="0"/>
        <v>Bal_BO_ATot</v>
      </c>
      <c r="C28" s="12"/>
      <c r="D28" s="12"/>
      <c r="E28" s="13" t="s">
        <v>65</v>
      </c>
      <c r="F28" s="25">
        <v>3533082817</v>
      </c>
    </row>
    <row r="29" spans="1:6" x14ac:dyDescent="0.25">
      <c r="A29" s="28"/>
      <c r="C29" s="12"/>
      <c r="D29" s="12"/>
      <c r="E29" s="12"/>
      <c r="F29" s="28"/>
    </row>
    <row r="30" spans="1:6" x14ac:dyDescent="0.25">
      <c r="A30" s="28"/>
      <c r="C30" s="12"/>
      <c r="D30" s="12"/>
      <c r="E30" s="13" t="s">
        <v>66</v>
      </c>
      <c r="F30" s="28"/>
    </row>
    <row r="31" spans="1:6" x14ac:dyDescent="0.25">
      <c r="A31" s="28"/>
      <c r="C31" s="12"/>
      <c r="D31" s="12"/>
      <c r="E31" s="12"/>
      <c r="F31" s="28"/>
    </row>
    <row r="32" spans="1:6" x14ac:dyDescent="0.25">
      <c r="A32" s="28"/>
      <c r="C32" s="12"/>
      <c r="D32" s="12"/>
      <c r="E32" s="13" t="s">
        <v>67</v>
      </c>
      <c r="F32" s="28"/>
    </row>
    <row r="33" spans="1:6" x14ac:dyDescent="0.25">
      <c r="A33" s="21" t="s">
        <v>844</v>
      </c>
      <c r="B33" s="3" t="str">
        <f t="shared" ref="B33:B43" si="1">"Bal_"&amp;$B$5&amp;"_"&amp;A33</f>
        <v>Bal_BO_PGkc</v>
      </c>
      <c r="C33" s="12" t="s">
        <v>0</v>
      </c>
      <c r="D33" s="12"/>
      <c r="E33" s="12" t="s">
        <v>68</v>
      </c>
      <c r="F33" s="25">
        <v>342049255</v>
      </c>
    </row>
    <row r="34" spans="1:6" x14ac:dyDescent="0.25">
      <c r="A34" s="21" t="s">
        <v>845</v>
      </c>
      <c r="B34" s="3" t="str">
        <f t="shared" si="1"/>
        <v>Bal_BO_PGiag</v>
      </c>
      <c r="C34" s="12" t="s">
        <v>1</v>
      </c>
      <c r="D34" s="12"/>
      <c r="E34" s="12" t="s">
        <v>69</v>
      </c>
      <c r="F34" s="25">
        <v>1765785539</v>
      </c>
    </row>
    <row r="35" spans="1:6" x14ac:dyDescent="0.25">
      <c r="A35" s="21" t="s">
        <v>846</v>
      </c>
      <c r="B35" s="3" t="str">
        <f t="shared" si="1"/>
        <v>Bal_BO_PGip</v>
      </c>
      <c r="C35" s="12" t="s">
        <v>2</v>
      </c>
      <c r="D35" s="12"/>
      <c r="E35" s="12" t="s">
        <v>70</v>
      </c>
      <c r="F35" s="25">
        <v>135423536</v>
      </c>
    </row>
    <row r="36" spans="1:6" x14ac:dyDescent="0.25">
      <c r="A36" s="21" t="s">
        <v>847</v>
      </c>
      <c r="B36" s="3" t="str">
        <f t="shared" si="1"/>
        <v>Bal_BO_PGuod</v>
      </c>
      <c r="C36" s="12" t="s">
        <v>3</v>
      </c>
      <c r="D36" s="12"/>
      <c r="E36" s="12" t="s">
        <v>71</v>
      </c>
      <c r="F36" s="25">
        <v>6784174</v>
      </c>
    </row>
    <row r="37" spans="1:6" x14ac:dyDescent="0.25">
      <c r="A37" s="21" t="s">
        <v>848</v>
      </c>
      <c r="B37" s="3" t="str">
        <f t="shared" si="1"/>
        <v>Bal_BO_PGuoa</v>
      </c>
      <c r="C37" s="12" t="s">
        <v>4</v>
      </c>
      <c r="D37" s="12"/>
      <c r="E37" s="12" t="s">
        <v>72</v>
      </c>
      <c r="F37" s="25">
        <v>325324679</v>
      </c>
    </row>
    <row r="38" spans="1:6" x14ac:dyDescent="0.25">
      <c r="A38" s="21" t="s">
        <v>849</v>
      </c>
      <c r="B38" s="3" t="str">
        <f t="shared" si="1"/>
        <v>Bal_BO_PGxfd</v>
      </c>
      <c r="C38" s="12" t="s">
        <v>5</v>
      </c>
      <c r="D38" s="12"/>
      <c r="E38" s="12" t="s">
        <v>73</v>
      </c>
      <c r="F38" s="25">
        <v>8221814</v>
      </c>
    </row>
    <row r="39" spans="1:6" x14ac:dyDescent="0.25">
      <c r="A39" s="21" t="s">
        <v>850</v>
      </c>
      <c r="B39" s="3" t="str">
        <f t="shared" si="1"/>
        <v>Bal_BO_PGas</v>
      </c>
      <c r="C39" s="12" t="s">
        <v>6</v>
      </c>
      <c r="D39" s="12"/>
      <c r="E39" s="12" t="s">
        <v>74</v>
      </c>
      <c r="F39" s="25">
        <v>256345</v>
      </c>
    </row>
    <row r="40" spans="1:6" x14ac:dyDescent="0.25">
      <c r="A40" s="21" t="s">
        <v>851</v>
      </c>
      <c r="B40" s="3" t="str">
        <f t="shared" si="1"/>
        <v>Bal_BO_PGmof</v>
      </c>
      <c r="C40" s="12" t="s">
        <v>7</v>
      </c>
      <c r="D40" s="12"/>
      <c r="E40" s="12" t="s">
        <v>75</v>
      </c>
      <c r="F40" s="25">
        <v>109614</v>
      </c>
    </row>
    <row r="41" spans="1:6" x14ac:dyDescent="0.25">
      <c r="A41" s="21" t="s">
        <v>852</v>
      </c>
      <c r="B41" s="3" t="str">
        <f t="shared" si="1"/>
        <v>Bal_BO_PGxap</v>
      </c>
      <c r="C41" s="12" t="s">
        <v>8</v>
      </c>
      <c r="D41" s="12"/>
      <c r="E41" s="12" t="s">
        <v>76</v>
      </c>
      <c r="F41" s="25">
        <v>578544620</v>
      </c>
    </row>
    <row r="42" spans="1:6" x14ac:dyDescent="0.25">
      <c r="A42" s="21" t="s">
        <v>853</v>
      </c>
      <c r="B42" s="3" t="str">
        <f t="shared" si="1"/>
        <v>Bal_BO_PGpaf</v>
      </c>
      <c r="C42" s="12" t="s">
        <v>9</v>
      </c>
      <c r="D42" s="12"/>
      <c r="E42" s="12" t="s">
        <v>64</v>
      </c>
      <c r="F42" s="25">
        <v>937780</v>
      </c>
    </row>
    <row r="43" spans="1:6" x14ac:dyDescent="0.25">
      <c r="A43" s="21" t="s">
        <v>854</v>
      </c>
      <c r="B43" s="3" t="str">
        <f t="shared" si="1"/>
        <v>Bal_BO_PGTot</v>
      </c>
      <c r="C43" s="12"/>
      <c r="D43" s="12"/>
      <c r="E43" s="13" t="s">
        <v>77</v>
      </c>
      <c r="F43" s="25">
        <v>3163437362</v>
      </c>
    </row>
    <row r="44" spans="1:6" x14ac:dyDescent="0.25">
      <c r="A44" s="28"/>
      <c r="C44" s="12"/>
      <c r="D44" s="12"/>
      <c r="E44" s="12"/>
      <c r="F44" s="28"/>
    </row>
    <row r="45" spans="1:6" x14ac:dyDescent="0.25">
      <c r="A45" s="28"/>
      <c r="C45" s="12"/>
      <c r="D45" s="12"/>
      <c r="E45" s="13" t="s">
        <v>78</v>
      </c>
      <c r="F45" s="28"/>
    </row>
    <row r="46" spans="1:6" x14ac:dyDescent="0.25">
      <c r="A46" s="21" t="s">
        <v>855</v>
      </c>
      <c r="B46" s="3" t="str">
        <f t="shared" ref="B46:B51" si="2">"Bal_"&amp;$B$5&amp;"_"&amp;A46</f>
        <v>Bal_BO_PHpf</v>
      </c>
      <c r="C46" s="12" t="s">
        <v>10</v>
      </c>
      <c r="D46" s="12"/>
      <c r="E46" s="12" t="s">
        <v>79</v>
      </c>
      <c r="F46" s="25">
        <v>1028600</v>
      </c>
    </row>
    <row r="47" spans="1:6" x14ac:dyDescent="0.25">
      <c r="A47" s="21" t="s">
        <v>856</v>
      </c>
      <c r="B47" s="3" t="str">
        <f t="shared" si="2"/>
        <v>Bal_BO_PHus</v>
      </c>
      <c r="C47" s="12" t="s">
        <v>11</v>
      </c>
      <c r="D47" s="12"/>
      <c r="E47" s="12" t="s">
        <v>80</v>
      </c>
      <c r="F47" s="25">
        <v>814291</v>
      </c>
    </row>
    <row r="48" spans="1:6" x14ac:dyDescent="0.25">
      <c r="A48" s="21" t="s">
        <v>857</v>
      </c>
      <c r="B48" s="3" t="str">
        <f t="shared" si="2"/>
        <v>Bal_BO_PHrs</v>
      </c>
      <c r="C48" s="12" t="s">
        <v>12</v>
      </c>
      <c r="D48" s="12"/>
      <c r="E48" s="12" t="s">
        <v>81</v>
      </c>
      <c r="F48" s="25">
        <v>0</v>
      </c>
    </row>
    <row r="49" spans="1:6" x14ac:dyDescent="0.25">
      <c r="A49" s="21" t="s">
        <v>858</v>
      </c>
      <c r="B49" s="3" t="str">
        <f t="shared" si="2"/>
        <v>Bal_BO_PHtg</v>
      </c>
      <c r="C49" s="12" t="s">
        <v>13</v>
      </c>
      <c r="D49" s="12"/>
      <c r="E49" s="12" t="s">
        <v>82</v>
      </c>
      <c r="F49" s="25">
        <v>3563011</v>
      </c>
    </row>
    <row r="50" spans="1:6" x14ac:dyDescent="0.25">
      <c r="A50" s="21" t="s">
        <v>859</v>
      </c>
      <c r="B50" s="3" t="str">
        <f t="shared" si="2"/>
        <v>Bal_BO_PHxf</v>
      </c>
      <c r="C50" s="12" t="s">
        <v>38</v>
      </c>
      <c r="D50" s="12"/>
      <c r="E50" s="12" t="s">
        <v>83</v>
      </c>
      <c r="F50" s="25">
        <v>1238377</v>
      </c>
    </row>
    <row r="51" spans="1:6" x14ac:dyDescent="0.25">
      <c r="A51" s="21" t="s">
        <v>860</v>
      </c>
      <c r="B51" s="3" t="str">
        <f t="shared" si="2"/>
        <v>Bal_BO_PHTot</v>
      </c>
      <c r="C51" s="12"/>
      <c r="D51" s="12"/>
      <c r="E51" s="13" t="s">
        <v>84</v>
      </c>
      <c r="F51" s="25">
        <v>6644278</v>
      </c>
    </row>
    <row r="52" spans="1:6" x14ac:dyDescent="0.25">
      <c r="A52" s="28"/>
      <c r="C52" s="12"/>
      <c r="D52" s="12"/>
      <c r="E52" s="12"/>
      <c r="F52" s="28"/>
    </row>
    <row r="53" spans="1:6" x14ac:dyDescent="0.25">
      <c r="A53" s="28"/>
      <c r="C53" s="12"/>
      <c r="D53" s="12"/>
      <c r="E53" s="13" t="s">
        <v>85</v>
      </c>
      <c r="F53" s="28"/>
    </row>
    <row r="54" spans="1:6" x14ac:dyDescent="0.25">
      <c r="A54" s="21" t="s">
        <v>843</v>
      </c>
      <c r="B54" s="3" t="str">
        <f>"Bal_"&amp;$B$5&amp;"_"&amp;A54</f>
        <v>Bal_BO_Pek</v>
      </c>
      <c r="C54" s="12" t="s">
        <v>39</v>
      </c>
      <c r="D54" s="12"/>
      <c r="E54" s="12" t="s">
        <v>85</v>
      </c>
      <c r="F54" s="25">
        <v>45338730</v>
      </c>
    </row>
    <row r="55" spans="1:6" x14ac:dyDescent="0.25">
      <c r="A55" s="28"/>
      <c r="C55" s="12"/>
      <c r="D55" s="12"/>
      <c r="E55" s="12"/>
      <c r="F55" s="28"/>
    </row>
    <row r="56" spans="1:6" x14ac:dyDescent="0.25">
      <c r="A56" s="28"/>
      <c r="C56" s="12"/>
      <c r="D56" s="12"/>
      <c r="E56" s="13" t="s">
        <v>86</v>
      </c>
      <c r="F56" s="28"/>
    </row>
    <row r="57" spans="1:6" x14ac:dyDescent="0.25">
      <c r="A57" s="21" t="s">
        <v>861</v>
      </c>
      <c r="B57" s="3" t="str">
        <f t="shared" ref="B57:B72" si="3">"Bal_"&amp;$B$5&amp;"_"&amp;A57</f>
        <v>Bal_BO_PEaag</v>
      </c>
      <c r="C57" s="12" t="s">
        <v>40</v>
      </c>
      <c r="D57" s="12"/>
      <c r="E57" s="12" t="s">
        <v>87</v>
      </c>
      <c r="F57" s="25">
        <v>32408920</v>
      </c>
    </row>
    <row r="58" spans="1:6" x14ac:dyDescent="0.25">
      <c r="A58" s="21" t="s">
        <v>862</v>
      </c>
      <c r="B58" s="3" t="str">
        <f t="shared" si="3"/>
        <v>Bal_BO_PEoe</v>
      </c>
      <c r="C58" s="12" t="s">
        <v>41</v>
      </c>
      <c r="D58" s="12"/>
      <c r="E58" s="12" t="s">
        <v>88</v>
      </c>
      <c r="F58" s="25">
        <v>2216337</v>
      </c>
    </row>
    <row r="59" spans="1:6" x14ac:dyDescent="0.25">
      <c r="A59" s="21" t="s">
        <v>863</v>
      </c>
      <c r="B59" s="3" t="str">
        <f t="shared" si="3"/>
        <v>Bal_BO_PEav</v>
      </c>
      <c r="C59" s="12" t="s">
        <v>42</v>
      </c>
      <c r="D59" s="12"/>
      <c r="E59" s="12" t="s">
        <v>89</v>
      </c>
      <c r="F59" s="25">
        <v>1434769</v>
      </c>
    </row>
    <row r="60" spans="1:6" x14ac:dyDescent="0.25">
      <c r="A60" s="21" t="s">
        <v>864</v>
      </c>
      <c r="B60" s="3" t="str">
        <f t="shared" si="3"/>
        <v>Bal_BO_PEo</v>
      </c>
      <c r="C60" s="12"/>
      <c r="D60" s="12" t="s">
        <v>911</v>
      </c>
      <c r="E60" s="12" t="s">
        <v>90</v>
      </c>
      <c r="F60" s="25">
        <v>965349</v>
      </c>
    </row>
    <row r="61" spans="1:6" x14ac:dyDescent="0.25">
      <c r="A61" s="21" t="s">
        <v>865</v>
      </c>
      <c r="B61" s="3" t="str">
        <f t="shared" si="3"/>
        <v>Bal_BO_PEavu</v>
      </c>
      <c r="C61" s="12"/>
      <c r="D61" s="12" t="s">
        <v>912</v>
      </c>
      <c r="E61" s="12" t="s">
        <v>91</v>
      </c>
      <c r="F61" s="25">
        <v>-134863</v>
      </c>
    </row>
    <row r="62" spans="1:6" x14ac:dyDescent="0.25">
      <c r="A62" s="21" t="s">
        <v>866</v>
      </c>
      <c r="B62" s="3" t="str">
        <f t="shared" si="3"/>
        <v>Bal_BO_PEavs</v>
      </c>
      <c r="C62" s="12"/>
      <c r="D62" s="12" t="s">
        <v>913</v>
      </c>
      <c r="E62" s="12" t="s">
        <v>92</v>
      </c>
      <c r="F62" s="25">
        <v>-42813</v>
      </c>
    </row>
    <row r="63" spans="1:6" x14ac:dyDescent="0.25">
      <c r="A63" s="21" t="s">
        <v>867</v>
      </c>
      <c r="B63" s="3" t="str">
        <f t="shared" si="3"/>
        <v>Bal_BO_PEavo</v>
      </c>
      <c r="C63" s="12"/>
      <c r="D63" s="12" t="s">
        <v>914</v>
      </c>
      <c r="E63" s="12" t="s">
        <v>93</v>
      </c>
      <c r="F63" s="25">
        <v>0</v>
      </c>
    </row>
    <row r="64" spans="1:6" x14ac:dyDescent="0.25">
      <c r="A64" s="21" t="s">
        <v>868</v>
      </c>
      <c r="B64" s="3" t="str">
        <f t="shared" si="3"/>
        <v>Bal_BO_PExv</v>
      </c>
      <c r="C64" s="12"/>
      <c r="D64" s="12" t="s">
        <v>915</v>
      </c>
      <c r="E64" s="12" t="s">
        <v>94</v>
      </c>
      <c r="F64" s="25">
        <v>647095</v>
      </c>
    </row>
    <row r="65" spans="1:6" x14ac:dyDescent="0.25">
      <c r="A65" s="21" t="s">
        <v>869</v>
      </c>
      <c r="B65" s="3" t="str">
        <f t="shared" si="3"/>
        <v>Bal_BO_PExr</v>
      </c>
      <c r="C65" s="12" t="s">
        <v>102</v>
      </c>
      <c r="D65" s="12"/>
      <c r="E65" s="12" t="s">
        <v>95</v>
      </c>
      <c r="F65" s="25">
        <v>61256057</v>
      </c>
    </row>
    <row r="66" spans="1:6" x14ac:dyDescent="0.25">
      <c r="A66" s="21" t="s">
        <v>870</v>
      </c>
      <c r="B66" s="3" t="str">
        <f t="shared" si="3"/>
        <v>Bal_BO_PElr</v>
      </c>
      <c r="C66" s="12"/>
      <c r="D66" s="12" t="s">
        <v>916</v>
      </c>
      <c r="E66" s="12" t="s">
        <v>110</v>
      </c>
      <c r="F66" s="25">
        <v>35846458</v>
      </c>
    </row>
    <row r="67" spans="1:6" x14ac:dyDescent="0.25">
      <c r="A67" s="21" t="s">
        <v>871</v>
      </c>
      <c r="B67" s="3" t="str">
        <f t="shared" si="3"/>
        <v>Bal_BO_PEvr</v>
      </c>
      <c r="C67" s="12"/>
      <c r="D67" s="12" t="s">
        <v>917</v>
      </c>
      <c r="E67" s="12" t="s">
        <v>96</v>
      </c>
      <c r="F67" s="25">
        <v>2674508</v>
      </c>
    </row>
    <row r="68" spans="1:6" x14ac:dyDescent="0.25">
      <c r="A68" s="21" t="s">
        <v>872</v>
      </c>
      <c r="B68" s="3" t="str">
        <f t="shared" si="3"/>
        <v>Bal_BO_PErs</v>
      </c>
      <c r="C68" s="12"/>
      <c r="D68" s="12" t="s">
        <v>918</v>
      </c>
      <c r="E68" s="12" t="s">
        <v>97</v>
      </c>
      <c r="F68" s="25">
        <v>0</v>
      </c>
    </row>
    <row r="69" spans="1:6" x14ac:dyDescent="0.25">
      <c r="A69" s="21" t="s">
        <v>873</v>
      </c>
      <c r="B69" s="3" t="str">
        <f t="shared" si="3"/>
        <v>Bal_BO_PExs</v>
      </c>
      <c r="C69" s="12"/>
      <c r="D69" s="12" t="s">
        <v>919</v>
      </c>
      <c r="E69" s="12" t="s">
        <v>98</v>
      </c>
      <c r="F69" s="25">
        <v>22735092</v>
      </c>
    </row>
    <row r="70" spans="1:6" x14ac:dyDescent="0.25">
      <c r="A70" s="21" t="s">
        <v>874</v>
      </c>
      <c r="B70" s="3" t="str">
        <f t="shared" si="3"/>
        <v>Bal_BO_PEou</v>
      </c>
      <c r="C70" s="12" t="s">
        <v>103</v>
      </c>
      <c r="D70" s="12"/>
      <c r="E70" s="12" t="s">
        <v>99</v>
      </c>
      <c r="F70" s="25">
        <v>220346364</v>
      </c>
    </row>
    <row r="71" spans="1:6" x14ac:dyDescent="0.25">
      <c r="A71" s="21" t="s">
        <v>875</v>
      </c>
      <c r="B71" s="3" t="str">
        <f t="shared" si="3"/>
        <v>Bal_BO_PEekTot</v>
      </c>
      <c r="C71" s="12"/>
      <c r="D71" s="12"/>
      <c r="E71" s="13" t="s">
        <v>100</v>
      </c>
      <c r="F71" s="25">
        <v>317662447</v>
      </c>
    </row>
    <row r="72" spans="1:6" x14ac:dyDescent="0.25">
      <c r="A72" s="21" t="s">
        <v>469</v>
      </c>
      <c r="B72" s="3" t="str">
        <f t="shared" si="3"/>
        <v>Bal_BO_PTot</v>
      </c>
      <c r="C72" s="12"/>
      <c r="D72" s="12"/>
      <c r="E72" s="13" t="s">
        <v>101</v>
      </c>
      <c r="F72" s="25">
        <v>3533082817</v>
      </c>
    </row>
    <row r="73" spans="1:6" x14ac:dyDescent="0.25"/>
    <row r="74" spans="1:6" hidden="1" x14ac:dyDescent="0.25"/>
    <row r="75" spans="1:6" hidden="1" x14ac:dyDescent="0.25"/>
  </sheetData>
  <sheetProtection algorithmName="SHA-512" hashValue="XIqUWN8Ks8w+k3hNm8sJ5wJtp0ftCwaUp0i47E3tJ5ksyGaTMAFexsfIfDn3ievWZMSscIiDMeq81Zdbi+vrcw==" saltValue="CfdQUzwlJ9lhnVn5b3t+1g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9" min="2" max="5" man="1"/>
  </row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3" hidden="1" customWidth="1"/>
    <col min="2" max="2" width="13.7109375" style="3" hidden="1" customWidth="1"/>
    <col min="3" max="3" width="12.5703125" style="3" bestFit="1" customWidth="1"/>
    <col min="4" max="4" width="66.85546875" style="3" customWidth="1"/>
    <col min="5" max="5" width="16.57031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x14ac:dyDescent="0.25">
      <c r="C3" s="19" t="s">
        <v>1149</v>
      </c>
      <c r="D3" s="189" t="s">
        <v>1127</v>
      </c>
      <c r="E3" s="189"/>
    </row>
    <row r="4" spans="1:5" x14ac:dyDescent="0.25">
      <c r="C4" s="20" t="s">
        <v>1148</v>
      </c>
      <c r="D4" s="190">
        <f>INDEX(Gr4Data,MATCH($D$3,Gr4Navn,0),MATCH(C4,Gr4Var,0))</f>
        <v>13290</v>
      </c>
      <c r="E4" s="190"/>
    </row>
    <row r="5" spans="1:5" x14ac:dyDescent="0.25"/>
    <row r="6" spans="1:5" ht="23.25" x14ac:dyDescent="0.25">
      <c r="C6" s="155" t="s">
        <v>1153</v>
      </c>
      <c r="D6" s="155"/>
      <c r="E6" s="155"/>
    </row>
    <row r="7" spans="1:5" ht="33.75" customHeight="1" x14ac:dyDescent="0.25">
      <c r="A7" s="10" t="s">
        <v>31</v>
      </c>
      <c r="B7" s="21" t="s">
        <v>37</v>
      </c>
      <c r="C7" s="22"/>
      <c r="D7" s="23"/>
      <c r="E7" s="24" t="s">
        <v>973</v>
      </c>
    </row>
    <row r="8" spans="1:5" x14ac:dyDescent="0.25">
      <c r="A8" s="16" t="s">
        <v>32</v>
      </c>
      <c r="B8" s="3" t="str">
        <f t="shared" ref="B8:B25" si="0">"Res_"&amp;A8&amp;"_"&amp;$B$7</f>
        <v>Res_Rind_RY</v>
      </c>
      <c r="C8" s="12" t="s">
        <v>0</v>
      </c>
      <c r="D8" s="12" t="s">
        <v>14</v>
      </c>
      <c r="E8" s="25">
        <f t="shared" ref="E8:E25" si="1">INDEX(Gr4Data,MATCH($D$3,Gr4Navn,0),MATCH(B8,Gr4Var,0))</f>
        <v>17863</v>
      </c>
    </row>
    <row r="9" spans="1:5" x14ac:dyDescent="0.25">
      <c r="A9" s="16" t="s">
        <v>33</v>
      </c>
      <c r="B9" s="3" t="str">
        <f t="shared" si="0"/>
        <v>Res_Rudg_RY</v>
      </c>
      <c r="C9" s="12" t="s">
        <v>1</v>
      </c>
      <c r="D9" s="12" t="s">
        <v>15</v>
      </c>
      <c r="E9" s="25">
        <f t="shared" si="1"/>
        <v>920</v>
      </c>
    </row>
    <row r="10" spans="1:5" x14ac:dyDescent="0.25">
      <c r="A10" s="16" t="s">
        <v>816</v>
      </c>
      <c r="B10" s="3" t="str">
        <f t="shared" si="0"/>
        <v>Res_TotR_RY</v>
      </c>
      <c r="C10" s="12"/>
      <c r="D10" s="13" t="s">
        <v>16</v>
      </c>
      <c r="E10" s="25">
        <f t="shared" si="1"/>
        <v>16943</v>
      </c>
    </row>
    <row r="11" spans="1:5" x14ac:dyDescent="0.25">
      <c r="A11" s="16" t="s">
        <v>34</v>
      </c>
      <c r="B11" s="3" t="str">
        <f t="shared" si="0"/>
        <v>Res_UdAk_RY</v>
      </c>
      <c r="C11" s="12" t="s">
        <v>2</v>
      </c>
      <c r="D11" s="12" t="s">
        <v>17</v>
      </c>
      <c r="E11" s="25">
        <f t="shared" si="1"/>
        <v>304</v>
      </c>
    </row>
    <row r="12" spans="1:5" x14ac:dyDescent="0.25">
      <c r="A12" s="16" t="s">
        <v>817</v>
      </c>
      <c r="B12" s="3" t="str">
        <f t="shared" si="0"/>
        <v>Res_GPi_RY</v>
      </c>
      <c r="C12" s="12" t="s">
        <v>3</v>
      </c>
      <c r="D12" s="12" t="s">
        <v>18</v>
      </c>
      <c r="E12" s="25">
        <f t="shared" si="1"/>
        <v>11452</v>
      </c>
    </row>
    <row r="13" spans="1:5" x14ac:dyDescent="0.25">
      <c r="A13" s="16" t="s">
        <v>818</v>
      </c>
      <c r="B13" s="3" t="str">
        <f t="shared" si="0"/>
        <v>Res_GPu_RY</v>
      </c>
      <c r="C13" s="12" t="s">
        <v>4</v>
      </c>
      <c r="D13" s="12" t="s">
        <v>19</v>
      </c>
      <c r="E13" s="25">
        <f t="shared" si="1"/>
        <v>1077</v>
      </c>
    </row>
    <row r="14" spans="1:5" x14ac:dyDescent="0.25">
      <c r="A14" s="16" t="s">
        <v>819</v>
      </c>
      <c r="B14" s="3" t="str">
        <f t="shared" si="0"/>
        <v>Res_RGTot_RY</v>
      </c>
      <c r="C14" s="12"/>
      <c r="D14" s="13" t="s">
        <v>20</v>
      </c>
      <c r="E14" s="25">
        <f t="shared" si="1"/>
        <v>27622</v>
      </c>
    </row>
    <row r="15" spans="1:5" x14ac:dyDescent="0.25">
      <c r="A15" s="16" t="s">
        <v>35</v>
      </c>
      <c r="B15" s="3" t="str">
        <f t="shared" si="0"/>
        <v>Res_Kreg_RY</v>
      </c>
      <c r="C15" s="12" t="s">
        <v>5</v>
      </c>
      <c r="D15" s="12" t="s">
        <v>21</v>
      </c>
      <c r="E15" s="25">
        <f t="shared" si="1"/>
        <v>367</v>
      </c>
    </row>
    <row r="16" spans="1:5" x14ac:dyDescent="0.25">
      <c r="A16" s="16" t="s">
        <v>820</v>
      </c>
      <c r="B16" s="3" t="str">
        <f t="shared" si="0"/>
        <v>Res_Xdi_RY</v>
      </c>
      <c r="C16" s="12" t="s">
        <v>6</v>
      </c>
      <c r="D16" s="12" t="s">
        <v>22</v>
      </c>
      <c r="E16" s="25">
        <f t="shared" si="1"/>
        <v>21</v>
      </c>
    </row>
    <row r="17" spans="1:5" x14ac:dyDescent="0.25">
      <c r="A17" s="16" t="s">
        <v>821</v>
      </c>
      <c r="B17" s="3" t="str">
        <f t="shared" si="0"/>
        <v>Res_UPa_RY</v>
      </c>
      <c r="C17" s="12" t="s">
        <v>7</v>
      </c>
      <c r="D17" s="12" t="s">
        <v>23</v>
      </c>
      <c r="E17" s="25">
        <f t="shared" si="1"/>
        <v>23856</v>
      </c>
    </row>
    <row r="18" spans="1:5" x14ac:dyDescent="0.25">
      <c r="A18" s="16" t="s">
        <v>36</v>
      </c>
      <c r="B18" s="3" t="str">
        <f t="shared" si="0"/>
        <v>Res_ImMa_RY</v>
      </c>
      <c r="C18" s="12" t="s">
        <v>8</v>
      </c>
      <c r="D18" s="12" t="s">
        <v>24</v>
      </c>
      <c r="E18" s="25">
        <f t="shared" si="1"/>
        <v>677</v>
      </c>
    </row>
    <row r="19" spans="1:5" x14ac:dyDescent="0.25">
      <c r="A19" s="16" t="s">
        <v>822</v>
      </c>
      <c r="B19" s="3" t="str">
        <f t="shared" si="0"/>
        <v>Res_Xdu_RY</v>
      </c>
      <c r="C19" s="12" t="s">
        <v>9</v>
      </c>
      <c r="D19" s="12" t="s">
        <v>25</v>
      </c>
      <c r="E19" s="25">
        <f t="shared" si="1"/>
        <v>0</v>
      </c>
    </row>
    <row r="20" spans="1:5" x14ac:dyDescent="0.25">
      <c r="A20" s="16" t="s">
        <v>823</v>
      </c>
      <c r="B20" s="3" t="str">
        <f t="shared" si="0"/>
        <v>Res_UGn_RY</v>
      </c>
      <c r="C20" s="12" t="s">
        <v>10</v>
      </c>
      <c r="D20" s="12" t="s">
        <v>26</v>
      </c>
      <c r="E20" s="25">
        <f t="shared" si="1"/>
        <v>-2931</v>
      </c>
    </row>
    <row r="21" spans="1:5" x14ac:dyDescent="0.25">
      <c r="A21" s="16" t="s">
        <v>824</v>
      </c>
      <c r="B21" s="3" t="str">
        <f t="shared" si="0"/>
        <v>Res_Rat_RY</v>
      </c>
      <c r="C21" s="12" t="s">
        <v>11</v>
      </c>
      <c r="D21" s="12" t="s">
        <v>27</v>
      </c>
      <c r="E21" s="25">
        <f t="shared" si="1"/>
        <v>0</v>
      </c>
    </row>
    <row r="22" spans="1:5" x14ac:dyDescent="0.25">
      <c r="A22" s="16" t="s">
        <v>825</v>
      </c>
      <c r="B22" s="3" t="str">
        <f t="shared" si="0"/>
        <v>Res_Raa_RY</v>
      </c>
      <c r="C22" s="12" t="s">
        <v>12</v>
      </c>
      <c r="D22" s="12" t="s">
        <v>28</v>
      </c>
      <c r="E22" s="25">
        <f t="shared" si="1"/>
        <v>0</v>
      </c>
    </row>
    <row r="23" spans="1:5" x14ac:dyDescent="0.25">
      <c r="A23" s="16" t="s">
        <v>826</v>
      </c>
      <c r="B23" s="3" t="str">
        <f t="shared" si="0"/>
        <v>Res_RfS_RY</v>
      </c>
      <c r="C23" s="12"/>
      <c r="D23" s="13" t="s">
        <v>29</v>
      </c>
      <c r="E23" s="25">
        <f t="shared" si="1"/>
        <v>6408</v>
      </c>
    </row>
    <row r="24" spans="1:5" x14ac:dyDescent="0.25">
      <c r="A24" s="16" t="s">
        <v>30</v>
      </c>
      <c r="B24" s="3" t="str">
        <f t="shared" si="0"/>
        <v>Res_Skat_RY</v>
      </c>
      <c r="C24" s="12" t="s">
        <v>13</v>
      </c>
      <c r="D24" s="12" t="s">
        <v>30</v>
      </c>
      <c r="E24" s="25">
        <f t="shared" si="1"/>
        <v>991</v>
      </c>
    </row>
    <row r="25" spans="1:5" x14ac:dyDescent="0.25">
      <c r="A25" s="16" t="s">
        <v>827</v>
      </c>
      <c r="B25" s="3" t="str">
        <f t="shared" si="0"/>
        <v>Res_RP_RY</v>
      </c>
      <c r="C25" s="12"/>
      <c r="D25" s="13" t="s">
        <v>518</v>
      </c>
      <c r="E25" s="25">
        <f t="shared" si="1"/>
        <v>5417</v>
      </c>
    </row>
    <row r="26" spans="1:5" x14ac:dyDescent="0.25"/>
  </sheetData>
  <sheetProtection algorithmName="SHA-512" hashValue="DqE2dKIz3CiyC7EgpkfviHUFrnenDET15xHWu4Ru04n2dtAHeuCLi3B/VMMVmc3CSfhL1XVf1/q62C6ZlVkDMA==" saltValue="CnO1LFoxYI3L0s6QZSHIjQ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4'!$C$2:$C$15</xm:f>
          </x14:formula1>
          <xm:sqref>D3:E3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3" hidden="1" customWidth="1"/>
    <col min="2" max="2" width="15.5703125" style="3" hidden="1" customWidth="1"/>
    <col min="3" max="4" width="7" style="3" customWidth="1"/>
    <col min="5" max="5" width="90.140625" style="3" bestFit="1" customWidth="1"/>
    <col min="6" max="6" width="19.28515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s="26" customFormat="1" x14ac:dyDescent="0.25"/>
    <row r="3" spans="1:6" s="26" customFormat="1" x14ac:dyDescent="0.25">
      <c r="C3" s="185" t="s">
        <v>1149</v>
      </c>
      <c r="D3" s="185"/>
      <c r="E3" s="189" t="s">
        <v>1127</v>
      </c>
      <c r="F3" s="189"/>
    </row>
    <row r="4" spans="1:6" x14ac:dyDescent="0.25">
      <c r="C4" s="191" t="s">
        <v>1148</v>
      </c>
      <c r="D4" s="191"/>
      <c r="E4" s="190">
        <f>INDEX(Gr4Data,MATCH($E$3,Gr4Navn,0),MATCH(C4,Gr4Var,0))</f>
        <v>13290</v>
      </c>
      <c r="F4" s="190"/>
    </row>
    <row r="5" spans="1:6" x14ac:dyDescent="0.25"/>
    <row r="6" spans="1:6" ht="23.25" x14ac:dyDescent="0.25">
      <c r="C6" s="157" t="s">
        <v>1154</v>
      </c>
      <c r="D6" s="157"/>
      <c r="E6" s="157"/>
      <c r="F6" s="157"/>
    </row>
    <row r="7" spans="1:6" ht="25.5" x14ac:dyDescent="0.25">
      <c r="C7" s="12"/>
      <c r="D7" s="12"/>
      <c r="E7" s="13"/>
      <c r="F7" s="18" t="s">
        <v>893</v>
      </c>
    </row>
    <row r="8" spans="1:6" x14ac:dyDescent="0.25">
      <c r="A8" s="27" t="s">
        <v>31</v>
      </c>
      <c r="B8" s="16" t="s">
        <v>104</v>
      </c>
      <c r="C8" s="12"/>
      <c r="D8" s="12"/>
      <c r="E8" s="13" t="s">
        <v>43</v>
      </c>
      <c r="F8" s="18"/>
    </row>
    <row r="9" spans="1:6" x14ac:dyDescent="0.25">
      <c r="A9" s="21" t="s">
        <v>828</v>
      </c>
      <c r="B9" s="3" t="str">
        <f t="shared" ref="B9:B30" si="0">"Bal_"&amp;$B$8&amp;"_"&amp;A9</f>
        <v>Bal_BO_Akac</v>
      </c>
      <c r="C9" s="12" t="s">
        <v>0</v>
      </c>
      <c r="D9" s="12"/>
      <c r="E9" s="12" t="s">
        <v>44</v>
      </c>
      <c r="F9" s="25">
        <f t="shared" ref="F9:F30" si="1">INDEX(Gr4Data,MATCH($E$3,Gr4Navn,0),MATCH(B9,Gr4Var,0))</f>
        <v>238642</v>
      </c>
    </row>
    <row r="10" spans="1:6" x14ac:dyDescent="0.25">
      <c r="A10" s="21" t="s">
        <v>829</v>
      </c>
      <c r="B10" s="3" t="str">
        <f t="shared" si="0"/>
        <v>Bal_BO_Agb</v>
      </c>
      <c r="C10" s="12" t="s">
        <v>1</v>
      </c>
      <c r="D10" s="12"/>
      <c r="E10" s="12" t="s">
        <v>45</v>
      </c>
      <c r="F10" s="25">
        <f t="shared" si="1"/>
        <v>0</v>
      </c>
    </row>
    <row r="11" spans="1:6" x14ac:dyDescent="0.25">
      <c r="A11" s="21" t="s">
        <v>460</v>
      </c>
      <c r="B11" s="3" t="str">
        <f t="shared" si="0"/>
        <v>Bal_BO_Atkc</v>
      </c>
      <c r="C11" s="12" t="s">
        <v>2</v>
      </c>
      <c r="D11" s="12"/>
      <c r="E11" s="12" t="s">
        <v>46</v>
      </c>
      <c r="F11" s="25">
        <f t="shared" si="1"/>
        <v>37306</v>
      </c>
    </row>
    <row r="12" spans="1:6" x14ac:dyDescent="0.25">
      <c r="A12" s="21" t="s">
        <v>461</v>
      </c>
      <c r="B12" s="3" t="str">
        <f t="shared" si="0"/>
        <v>Bal_BO_Autd</v>
      </c>
      <c r="C12" s="12" t="s">
        <v>3</v>
      </c>
      <c r="D12" s="12"/>
      <c r="E12" s="12" t="s">
        <v>47</v>
      </c>
      <c r="F12" s="25">
        <f t="shared" si="1"/>
        <v>0</v>
      </c>
    </row>
    <row r="13" spans="1:6" x14ac:dyDescent="0.25">
      <c r="A13" s="21" t="s">
        <v>462</v>
      </c>
      <c r="B13" s="3" t="str">
        <f t="shared" si="0"/>
        <v>Bal_BO_Auta</v>
      </c>
      <c r="C13" s="12" t="s">
        <v>4</v>
      </c>
      <c r="D13" s="12"/>
      <c r="E13" s="12" t="s">
        <v>48</v>
      </c>
      <c r="F13" s="25">
        <f t="shared" si="1"/>
        <v>294109</v>
      </c>
    </row>
    <row r="14" spans="1:6" x14ac:dyDescent="0.25">
      <c r="A14" s="21" t="s">
        <v>463</v>
      </c>
      <c r="B14" s="3" t="str">
        <f t="shared" si="0"/>
        <v>Bal_BO_Aod</v>
      </c>
      <c r="C14" s="12" t="s">
        <v>5</v>
      </c>
      <c r="D14" s="12"/>
      <c r="E14" s="12" t="s">
        <v>49</v>
      </c>
      <c r="F14" s="25">
        <f t="shared" si="1"/>
        <v>6623</v>
      </c>
    </row>
    <row r="15" spans="1:6" x14ac:dyDescent="0.25">
      <c r="A15" s="21" t="s">
        <v>464</v>
      </c>
      <c r="B15" s="3" t="str">
        <f t="shared" si="0"/>
        <v>Bal_BO_Aoa</v>
      </c>
      <c r="C15" s="12" t="s">
        <v>6</v>
      </c>
      <c r="D15" s="12"/>
      <c r="E15" s="12" t="s">
        <v>50</v>
      </c>
      <c r="F15" s="25">
        <f t="shared" si="1"/>
        <v>0</v>
      </c>
    </row>
    <row r="16" spans="1:6" x14ac:dyDescent="0.25">
      <c r="A16" s="21" t="s">
        <v>830</v>
      </c>
      <c r="B16" s="3" t="str">
        <f t="shared" si="0"/>
        <v>Bal_BO_Aak</v>
      </c>
      <c r="C16" s="12" t="s">
        <v>7</v>
      </c>
      <c r="D16" s="12"/>
      <c r="E16" s="12" t="s">
        <v>51</v>
      </c>
      <c r="F16" s="25">
        <f t="shared" si="1"/>
        <v>5386</v>
      </c>
    </row>
    <row r="17" spans="1:6" x14ac:dyDescent="0.25">
      <c r="A17" s="21" t="s">
        <v>831</v>
      </c>
      <c r="B17" s="3" t="str">
        <f t="shared" si="0"/>
        <v>Bal_BO_Akav</v>
      </c>
      <c r="C17" s="12" t="s">
        <v>8</v>
      </c>
      <c r="D17" s="12"/>
      <c r="E17" s="12" t="s">
        <v>52</v>
      </c>
      <c r="F17" s="25">
        <f t="shared" si="1"/>
        <v>0</v>
      </c>
    </row>
    <row r="18" spans="1:6" x14ac:dyDescent="0.25">
      <c r="A18" s="21" t="s">
        <v>832</v>
      </c>
      <c r="B18" s="3" t="str">
        <f t="shared" si="0"/>
        <v>Bal_BO_Aktv</v>
      </c>
      <c r="C18" s="12" t="s">
        <v>9</v>
      </c>
      <c r="D18" s="12"/>
      <c r="E18" s="12" t="s">
        <v>53</v>
      </c>
      <c r="F18" s="25">
        <f t="shared" si="1"/>
        <v>0</v>
      </c>
    </row>
    <row r="19" spans="1:6" x14ac:dyDescent="0.25">
      <c r="A19" s="21" t="s">
        <v>833</v>
      </c>
      <c r="B19" s="3" t="str">
        <f t="shared" si="0"/>
        <v>Bal_BO_Aatp</v>
      </c>
      <c r="C19" s="12" t="s">
        <v>10</v>
      </c>
      <c r="D19" s="12"/>
      <c r="E19" s="12" t="s">
        <v>54</v>
      </c>
      <c r="F19" s="25">
        <f t="shared" si="1"/>
        <v>13027</v>
      </c>
    </row>
    <row r="20" spans="1:6" x14ac:dyDescent="0.25">
      <c r="A20" s="21" t="s">
        <v>834</v>
      </c>
      <c r="B20" s="3" t="str">
        <f t="shared" si="0"/>
        <v>Bal_BO_Aia</v>
      </c>
      <c r="C20" s="12" t="s">
        <v>11</v>
      </c>
      <c r="D20" s="12"/>
      <c r="E20" s="12" t="s">
        <v>55</v>
      </c>
      <c r="F20" s="25">
        <f t="shared" si="1"/>
        <v>0</v>
      </c>
    </row>
    <row r="21" spans="1:6" x14ac:dyDescent="0.25">
      <c r="A21" s="21" t="s">
        <v>935</v>
      </c>
      <c r="B21" s="3" t="str">
        <f t="shared" si="0"/>
        <v>Bal_BO_AgbTot</v>
      </c>
      <c r="C21" s="12" t="s">
        <v>12</v>
      </c>
      <c r="D21" s="12"/>
      <c r="E21" s="12" t="s">
        <v>56</v>
      </c>
      <c r="F21" s="25">
        <f t="shared" si="1"/>
        <v>0</v>
      </c>
    </row>
    <row r="22" spans="1:6" x14ac:dyDescent="0.25">
      <c r="A22" s="21" t="s">
        <v>835</v>
      </c>
      <c r="B22" s="3" t="str">
        <f t="shared" si="0"/>
        <v>Bal_BO_Aie</v>
      </c>
      <c r="C22" s="12"/>
      <c r="D22" s="12" t="s">
        <v>909</v>
      </c>
      <c r="E22" s="12" t="s">
        <v>57</v>
      </c>
      <c r="F22" s="25">
        <f t="shared" si="1"/>
        <v>0</v>
      </c>
    </row>
    <row r="23" spans="1:6" x14ac:dyDescent="0.25">
      <c r="A23" s="21" t="s">
        <v>836</v>
      </c>
      <c r="B23" s="3" t="str">
        <f t="shared" si="0"/>
        <v>Bal_BO_Ade</v>
      </c>
      <c r="C23" s="12"/>
      <c r="D23" s="12" t="s">
        <v>910</v>
      </c>
      <c r="E23" s="12" t="s">
        <v>58</v>
      </c>
      <c r="F23" s="25">
        <f t="shared" si="1"/>
        <v>0</v>
      </c>
    </row>
    <row r="24" spans="1:6" x14ac:dyDescent="0.25">
      <c r="A24" s="21" t="s">
        <v>837</v>
      </c>
      <c r="B24" s="3" t="str">
        <f t="shared" si="0"/>
        <v>Bal_BO_Axma</v>
      </c>
      <c r="C24" s="12" t="s">
        <v>13</v>
      </c>
      <c r="D24" s="12"/>
      <c r="E24" s="12" t="s">
        <v>59</v>
      </c>
      <c r="F24" s="25">
        <f t="shared" si="1"/>
        <v>3961</v>
      </c>
    </row>
    <row r="25" spans="1:6" x14ac:dyDescent="0.25">
      <c r="A25" s="21" t="s">
        <v>838</v>
      </c>
      <c r="B25" s="3" t="str">
        <f t="shared" si="0"/>
        <v>Bal_BO_Aas</v>
      </c>
      <c r="C25" s="12" t="s">
        <v>38</v>
      </c>
      <c r="D25" s="12"/>
      <c r="E25" s="12" t="s">
        <v>60</v>
      </c>
      <c r="F25" s="25">
        <f t="shared" si="1"/>
        <v>2016</v>
      </c>
    </row>
    <row r="26" spans="1:6" x14ac:dyDescent="0.25">
      <c r="A26" s="21" t="s">
        <v>841</v>
      </c>
      <c r="B26" s="3" t="str">
        <f t="shared" si="0"/>
        <v>Bal_BO_Aus</v>
      </c>
      <c r="C26" s="12" t="s">
        <v>39</v>
      </c>
      <c r="D26" s="12"/>
      <c r="E26" s="12" t="s">
        <v>61</v>
      </c>
      <c r="F26" s="25">
        <f t="shared" si="1"/>
        <v>6</v>
      </c>
    </row>
    <row r="27" spans="1:6" x14ac:dyDescent="0.25">
      <c r="A27" s="21" t="s">
        <v>839</v>
      </c>
      <c r="B27" s="3" t="str">
        <f t="shared" si="0"/>
        <v>Bal_BO_Aamb</v>
      </c>
      <c r="C27" s="12" t="s">
        <v>40</v>
      </c>
      <c r="D27" s="12"/>
      <c r="E27" s="12" t="s">
        <v>62</v>
      </c>
      <c r="F27" s="25">
        <f t="shared" si="1"/>
        <v>0</v>
      </c>
    </row>
    <row r="28" spans="1:6" x14ac:dyDescent="0.25">
      <c r="A28" s="21" t="s">
        <v>840</v>
      </c>
      <c r="B28" s="3" t="str">
        <f t="shared" si="0"/>
        <v>Bal_BO_Axa</v>
      </c>
      <c r="C28" s="12" t="s">
        <v>41</v>
      </c>
      <c r="D28" s="12"/>
      <c r="E28" s="12" t="s">
        <v>63</v>
      </c>
      <c r="F28" s="25">
        <f t="shared" si="1"/>
        <v>10406</v>
      </c>
    </row>
    <row r="29" spans="1:6" x14ac:dyDescent="0.25">
      <c r="A29" s="21" t="s">
        <v>842</v>
      </c>
      <c r="B29" s="3" t="str">
        <f t="shared" si="0"/>
        <v>Bal_BO_Apap</v>
      </c>
      <c r="C29" s="12" t="s">
        <v>42</v>
      </c>
      <c r="D29" s="12"/>
      <c r="E29" s="12" t="s">
        <v>64</v>
      </c>
      <c r="F29" s="25">
        <f t="shared" si="1"/>
        <v>621</v>
      </c>
    </row>
    <row r="30" spans="1:6" x14ac:dyDescent="0.25">
      <c r="A30" s="21" t="s">
        <v>465</v>
      </c>
      <c r="B30" s="3" t="str">
        <f t="shared" si="0"/>
        <v>Bal_BO_ATot</v>
      </c>
      <c r="C30" s="12"/>
      <c r="D30" s="12"/>
      <c r="E30" s="13" t="s">
        <v>65</v>
      </c>
      <c r="F30" s="25">
        <f t="shared" si="1"/>
        <v>612103</v>
      </c>
    </row>
    <row r="31" spans="1:6" x14ac:dyDescent="0.25">
      <c r="A31" s="28"/>
      <c r="C31" s="12"/>
      <c r="D31" s="12"/>
      <c r="E31" s="12"/>
      <c r="F31" s="28"/>
    </row>
    <row r="32" spans="1:6" x14ac:dyDescent="0.25">
      <c r="A32" s="28"/>
      <c r="C32" s="12"/>
      <c r="D32" s="12"/>
      <c r="E32" s="13" t="s">
        <v>66</v>
      </c>
      <c r="F32" s="28"/>
    </row>
    <row r="33" spans="1:6" x14ac:dyDescent="0.25">
      <c r="A33" s="28"/>
      <c r="C33" s="12"/>
      <c r="D33" s="12"/>
      <c r="E33" s="12"/>
      <c r="F33" s="28"/>
    </row>
    <row r="34" spans="1:6" x14ac:dyDescent="0.25">
      <c r="A34" s="28"/>
      <c r="C34" s="12"/>
      <c r="D34" s="12"/>
      <c r="E34" s="13" t="s">
        <v>67</v>
      </c>
      <c r="F34" s="28"/>
    </row>
    <row r="35" spans="1:6" x14ac:dyDescent="0.25">
      <c r="A35" s="21" t="s">
        <v>844</v>
      </c>
      <c r="B35" s="3" t="str">
        <f t="shared" ref="B35:B45" si="2">"Bal_"&amp;$B$8&amp;"_"&amp;A35</f>
        <v>Bal_BO_PGkc</v>
      </c>
      <c r="C35" s="12" t="s">
        <v>0</v>
      </c>
      <c r="D35" s="12"/>
      <c r="E35" s="12" t="s">
        <v>68</v>
      </c>
      <c r="F35" s="25">
        <f t="shared" ref="F35:F45" si="3">INDEX(Gr4Data,MATCH($E$3,Gr4Navn,0),MATCH(B35,Gr4Var,0))</f>
        <v>2151</v>
      </c>
    </row>
    <row r="36" spans="1:6" x14ac:dyDescent="0.25">
      <c r="A36" s="21" t="s">
        <v>845</v>
      </c>
      <c r="B36" s="3" t="str">
        <f t="shared" si="2"/>
        <v>Bal_BO_PGiag</v>
      </c>
      <c r="C36" s="12" t="s">
        <v>1</v>
      </c>
      <c r="D36" s="12"/>
      <c r="E36" s="12" t="s">
        <v>69</v>
      </c>
      <c r="F36" s="25">
        <f t="shared" si="3"/>
        <v>514711</v>
      </c>
    </row>
    <row r="37" spans="1:6" x14ac:dyDescent="0.25">
      <c r="A37" s="21" t="s">
        <v>846</v>
      </c>
      <c r="B37" s="3" t="str">
        <f t="shared" si="2"/>
        <v>Bal_BO_PGip</v>
      </c>
      <c r="C37" s="12" t="s">
        <v>2</v>
      </c>
      <c r="D37" s="12"/>
      <c r="E37" s="12" t="s">
        <v>70</v>
      </c>
      <c r="F37" s="25">
        <f t="shared" si="3"/>
        <v>13027</v>
      </c>
    </row>
    <row r="38" spans="1:6" x14ac:dyDescent="0.25">
      <c r="A38" s="21" t="s">
        <v>847</v>
      </c>
      <c r="B38" s="3" t="str">
        <f t="shared" si="2"/>
        <v>Bal_BO_PGuod</v>
      </c>
      <c r="C38" s="12" t="s">
        <v>3</v>
      </c>
      <c r="D38" s="12"/>
      <c r="E38" s="12" t="s">
        <v>71</v>
      </c>
      <c r="F38" s="25">
        <f t="shared" si="3"/>
        <v>0</v>
      </c>
    </row>
    <row r="39" spans="1:6" x14ac:dyDescent="0.25">
      <c r="A39" s="21" t="s">
        <v>848</v>
      </c>
      <c r="B39" s="3" t="str">
        <f t="shared" si="2"/>
        <v>Bal_BO_PGuoa</v>
      </c>
      <c r="C39" s="12" t="s">
        <v>4</v>
      </c>
      <c r="D39" s="12"/>
      <c r="E39" s="12" t="s">
        <v>72</v>
      </c>
      <c r="F39" s="25">
        <f t="shared" si="3"/>
        <v>0</v>
      </c>
    </row>
    <row r="40" spans="1:6" x14ac:dyDescent="0.25">
      <c r="A40" s="21" t="s">
        <v>849</v>
      </c>
      <c r="B40" s="3" t="str">
        <f t="shared" si="2"/>
        <v>Bal_BO_PGxfd</v>
      </c>
      <c r="C40" s="12" t="s">
        <v>5</v>
      </c>
      <c r="D40" s="12"/>
      <c r="E40" s="12" t="s">
        <v>73</v>
      </c>
      <c r="F40" s="25">
        <f t="shared" si="3"/>
        <v>0</v>
      </c>
    </row>
    <row r="41" spans="1:6" x14ac:dyDescent="0.25">
      <c r="A41" s="21" t="s">
        <v>850</v>
      </c>
      <c r="B41" s="3" t="str">
        <f t="shared" si="2"/>
        <v>Bal_BO_PGas</v>
      </c>
      <c r="C41" s="12" t="s">
        <v>6</v>
      </c>
      <c r="D41" s="12"/>
      <c r="E41" s="12" t="s">
        <v>74</v>
      </c>
      <c r="F41" s="25">
        <f t="shared" si="3"/>
        <v>0</v>
      </c>
    </row>
    <row r="42" spans="1:6" x14ac:dyDescent="0.25">
      <c r="A42" s="21" t="s">
        <v>851</v>
      </c>
      <c r="B42" s="3" t="str">
        <f t="shared" si="2"/>
        <v>Bal_BO_PGmof</v>
      </c>
      <c r="C42" s="12" t="s">
        <v>7</v>
      </c>
      <c r="D42" s="12"/>
      <c r="E42" s="12" t="s">
        <v>75</v>
      </c>
      <c r="F42" s="25">
        <f t="shared" si="3"/>
        <v>0</v>
      </c>
    </row>
    <row r="43" spans="1:6" x14ac:dyDescent="0.25">
      <c r="A43" s="21" t="s">
        <v>852</v>
      </c>
      <c r="B43" s="3" t="str">
        <f t="shared" si="2"/>
        <v>Bal_BO_PGxap</v>
      </c>
      <c r="C43" s="12" t="s">
        <v>8</v>
      </c>
      <c r="D43" s="12"/>
      <c r="E43" s="12" t="s">
        <v>76</v>
      </c>
      <c r="F43" s="25">
        <f t="shared" si="3"/>
        <v>2905</v>
      </c>
    </row>
    <row r="44" spans="1:6" x14ac:dyDescent="0.25">
      <c r="A44" s="21" t="s">
        <v>853</v>
      </c>
      <c r="B44" s="3" t="str">
        <f t="shared" si="2"/>
        <v>Bal_BO_PGpaf</v>
      </c>
      <c r="C44" s="12" t="s">
        <v>9</v>
      </c>
      <c r="D44" s="12"/>
      <c r="E44" s="12" t="s">
        <v>64</v>
      </c>
      <c r="F44" s="25">
        <f t="shared" si="3"/>
        <v>0</v>
      </c>
    </row>
    <row r="45" spans="1:6" x14ac:dyDescent="0.25">
      <c r="A45" s="21" t="s">
        <v>854</v>
      </c>
      <c r="B45" s="3" t="str">
        <f t="shared" si="2"/>
        <v>Bal_BO_PGTot</v>
      </c>
      <c r="C45" s="12"/>
      <c r="D45" s="12"/>
      <c r="E45" s="13" t="s">
        <v>77</v>
      </c>
      <c r="F45" s="25">
        <f t="shared" si="3"/>
        <v>532794</v>
      </c>
    </row>
    <row r="46" spans="1:6" x14ac:dyDescent="0.25">
      <c r="A46" s="28"/>
      <c r="C46" s="12"/>
      <c r="D46" s="12"/>
      <c r="E46" s="12"/>
      <c r="F46" s="28"/>
    </row>
    <row r="47" spans="1:6" x14ac:dyDescent="0.25">
      <c r="A47" s="28"/>
      <c r="C47" s="12"/>
      <c r="D47" s="12"/>
      <c r="E47" s="13" t="s">
        <v>78</v>
      </c>
      <c r="F47" s="28"/>
    </row>
    <row r="48" spans="1:6" x14ac:dyDescent="0.25">
      <c r="A48" s="21" t="s">
        <v>855</v>
      </c>
      <c r="B48" s="3" t="str">
        <f t="shared" ref="B48:B53" si="4">"Bal_"&amp;$B$8&amp;"_"&amp;A48</f>
        <v>Bal_BO_PHpf</v>
      </c>
      <c r="C48" s="12" t="s">
        <v>10</v>
      </c>
      <c r="D48" s="12"/>
      <c r="E48" s="12" t="s">
        <v>79</v>
      </c>
      <c r="F48" s="25">
        <f t="shared" ref="F48:F53" si="5">INDEX(Gr4Data,MATCH($E$3,Gr4Navn,0),MATCH(B48,Gr4Var,0))</f>
        <v>0</v>
      </c>
    </row>
    <row r="49" spans="1:6" x14ac:dyDescent="0.25">
      <c r="A49" s="21" t="s">
        <v>856</v>
      </c>
      <c r="B49" s="3" t="str">
        <f t="shared" si="4"/>
        <v>Bal_BO_PHus</v>
      </c>
      <c r="C49" s="12" t="s">
        <v>11</v>
      </c>
      <c r="D49" s="12"/>
      <c r="E49" s="12" t="s">
        <v>80</v>
      </c>
      <c r="F49" s="25">
        <f t="shared" si="5"/>
        <v>0</v>
      </c>
    </row>
    <row r="50" spans="1:6" x14ac:dyDescent="0.25">
      <c r="A50" s="21" t="s">
        <v>857</v>
      </c>
      <c r="B50" s="3" t="str">
        <f t="shared" si="4"/>
        <v>Bal_BO_PHrs</v>
      </c>
      <c r="C50" s="12" t="s">
        <v>12</v>
      </c>
      <c r="D50" s="12"/>
      <c r="E50" s="12" t="s">
        <v>81</v>
      </c>
      <c r="F50" s="25">
        <f t="shared" si="5"/>
        <v>0</v>
      </c>
    </row>
    <row r="51" spans="1:6" x14ac:dyDescent="0.25">
      <c r="A51" s="21" t="s">
        <v>858</v>
      </c>
      <c r="B51" s="3" t="str">
        <f t="shared" si="4"/>
        <v>Bal_BO_PHtg</v>
      </c>
      <c r="C51" s="12" t="s">
        <v>13</v>
      </c>
      <c r="D51" s="12"/>
      <c r="E51" s="12" t="s">
        <v>82</v>
      </c>
      <c r="F51" s="25">
        <f t="shared" si="5"/>
        <v>67</v>
      </c>
    </row>
    <row r="52" spans="1:6" x14ac:dyDescent="0.25">
      <c r="A52" s="21" t="s">
        <v>859</v>
      </c>
      <c r="B52" s="3" t="str">
        <f t="shared" si="4"/>
        <v>Bal_BO_PHxf</v>
      </c>
      <c r="C52" s="12" t="s">
        <v>38</v>
      </c>
      <c r="D52" s="12"/>
      <c r="E52" s="12" t="s">
        <v>83</v>
      </c>
      <c r="F52" s="25">
        <f t="shared" si="5"/>
        <v>25</v>
      </c>
    </row>
    <row r="53" spans="1:6" x14ac:dyDescent="0.25">
      <c r="A53" s="21" t="s">
        <v>860</v>
      </c>
      <c r="B53" s="3" t="str">
        <f t="shared" si="4"/>
        <v>Bal_BO_PHTot</v>
      </c>
      <c r="C53" s="12"/>
      <c r="D53" s="12"/>
      <c r="E53" s="13" t="s">
        <v>84</v>
      </c>
      <c r="F53" s="25">
        <f t="shared" si="5"/>
        <v>92</v>
      </c>
    </row>
    <row r="54" spans="1:6" x14ac:dyDescent="0.25">
      <c r="A54" s="28"/>
      <c r="C54" s="12"/>
      <c r="D54" s="12"/>
      <c r="E54" s="12"/>
      <c r="F54" s="28"/>
    </row>
    <row r="55" spans="1:6" x14ac:dyDescent="0.25">
      <c r="A55" s="28"/>
      <c r="C55" s="12"/>
      <c r="D55" s="12"/>
      <c r="E55" s="13" t="s">
        <v>85</v>
      </c>
      <c r="F55" s="28"/>
    </row>
    <row r="56" spans="1:6" x14ac:dyDescent="0.25">
      <c r="A56" s="21" t="s">
        <v>843</v>
      </c>
      <c r="B56" s="3" t="str">
        <f>"Bal_"&amp;$B$8&amp;"_"&amp;A56</f>
        <v>Bal_BO_Pek</v>
      </c>
      <c r="C56" s="12" t="s">
        <v>39</v>
      </c>
      <c r="D56" s="12"/>
      <c r="E56" s="12" t="s">
        <v>85</v>
      </c>
      <c r="F56" s="25">
        <f>INDEX(Gr4Data,MATCH($E$3,Gr4Navn,0),MATCH(B56,Gr4Var,0))</f>
        <v>0</v>
      </c>
    </row>
    <row r="57" spans="1:6" x14ac:dyDescent="0.25">
      <c r="A57" s="28"/>
      <c r="C57" s="12"/>
      <c r="D57" s="12"/>
      <c r="E57" s="12"/>
      <c r="F57" s="28"/>
    </row>
    <row r="58" spans="1:6" x14ac:dyDescent="0.25">
      <c r="A58" s="28"/>
      <c r="C58" s="12"/>
      <c r="D58" s="12"/>
      <c r="E58" s="13" t="s">
        <v>86</v>
      </c>
      <c r="F58" s="28"/>
    </row>
    <row r="59" spans="1:6" x14ac:dyDescent="0.25">
      <c r="A59" s="21" t="s">
        <v>861</v>
      </c>
      <c r="B59" s="3" t="str">
        <f t="shared" ref="B59:B74" si="6">"Bal_"&amp;$B$8&amp;"_"&amp;A59</f>
        <v>Bal_BO_PEaag</v>
      </c>
      <c r="C59" s="12" t="s">
        <v>40</v>
      </c>
      <c r="D59" s="12"/>
      <c r="E59" s="12" t="s">
        <v>87</v>
      </c>
      <c r="F59" s="25">
        <f t="shared" ref="F59:F74" si="7">INDEX(Gr4Data,MATCH($E$3,Gr4Navn,0),MATCH(B59,Gr4Var,0))</f>
        <v>26515</v>
      </c>
    </row>
    <row r="60" spans="1:6" x14ac:dyDescent="0.25">
      <c r="A60" s="21" t="s">
        <v>862</v>
      </c>
      <c r="B60" s="3" t="str">
        <f t="shared" si="6"/>
        <v>Bal_BO_PEoe</v>
      </c>
      <c r="C60" s="12" t="s">
        <v>41</v>
      </c>
      <c r="D60" s="12"/>
      <c r="E60" s="12" t="s">
        <v>88</v>
      </c>
      <c r="F60" s="25">
        <f t="shared" si="7"/>
        <v>0</v>
      </c>
    </row>
    <row r="61" spans="1:6" x14ac:dyDescent="0.25">
      <c r="A61" s="21" t="s">
        <v>863</v>
      </c>
      <c r="B61" s="3" t="str">
        <f t="shared" si="6"/>
        <v>Bal_BO_PEav</v>
      </c>
      <c r="C61" s="12" t="s">
        <v>42</v>
      </c>
      <c r="D61" s="12"/>
      <c r="E61" s="12" t="s">
        <v>89</v>
      </c>
      <c r="F61" s="25">
        <f t="shared" si="7"/>
        <v>0</v>
      </c>
    </row>
    <row r="62" spans="1:6" x14ac:dyDescent="0.25">
      <c r="A62" s="21" t="s">
        <v>864</v>
      </c>
      <c r="B62" s="3" t="str">
        <f t="shared" si="6"/>
        <v>Bal_BO_PEo</v>
      </c>
      <c r="C62" s="12"/>
      <c r="D62" s="12" t="s">
        <v>911</v>
      </c>
      <c r="E62" s="12" t="s">
        <v>90</v>
      </c>
      <c r="F62" s="25">
        <f t="shared" si="7"/>
        <v>0</v>
      </c>
    </row>
    <row r="63" spans="1:6" x14ac:dyDescent="0.25">
      <c r="A63" s="21" t="s">
        <v>865</v>
      </c>
      <c r="B63" s="3" t="str">
        <f t="shared" si="6"/>
        <v>Bal_BO_PEavu</v>
      </c>
      <c r="C63" s="12"/>
      <c r="D63" s="12" t="s">
        <v>912</v>
      </c>
      <c r="E63" s="12" t="s">
        <v>91</v>
      </c>
      <c r="F63" s="25">
        <f t="shared" si="7"/>
        <v>0</v>
      </c>
    </row>
    <row r="64" spans="1:6" x14ac:dyDescent="0.25">
      <c r="A64" s="21" t="s">
        <v>866</v>
      </c>
      <c r="B64" s="3" t="str">
        <f t="shared" si="6"/>
        <v>Bal_BO_PEavs</v>
      </c>
      <c r="C64" s="12"/>
      <c r="D64" s="12" t="s">
        <v>913</v>
      </c>
      <c r="E64" s="12" t="s">
        <v>92</v>
      </c>
      <c r="F64" s="25">
        <f t="shared" si="7"/>
        <v>0</v>
      </c>
    </row>
    <row r="65" spans="1:6" x14ac:dyDescent="0.25">
      <c r="A65" s="21" t="s">
        <v>867</v>
      </c>
      <c r="B65" s="3" t="str">
        <f t="shared" si="6"/>
        <v>Bal_BO_PEavo</v>
      </c>
      <c r="C65" s="12"/>
      <c r="D65" s="12" t="s">
        <v>914</v>
      </c>
      <c r="E65" s="12" t="s">
        <v>93</v>
      </c>
      <c r="F65" s="25">
        <f t="shared" si="7"/>
        <v>0</v>
      </c>
    </row>
    <row r="66" spans="1:6" x14ac:dyDescent="0.25">
      <c r="A66" s="21" t="s">
        <v>868</v>
      </c>
      <c r="B66" s="3" t="str">
        <f t="shared" si="6"/>
        <v>Bal_BO_PExv</v>
      </c>
      <c r="C66" s="12"/>
      <c r="D66" s="12" t="s">
        <v>915</v>
      </c>
      <c r="E66" s="12" t="s">
        <v>94</v>
      </c>
      <c r="F66" s="25">
        <f t="shared" si="7"/>
        <v>0</v>
      </c>
    </row>
    <row r="67" spans="1:6" x14ac:dyDescent="0.25">
      <c r="A67" s="21" t="s">
        <v>869</v>
      </c>
      <c r="B67" s="3" t="str">
        <f t="shared" si="6"/>
        <v>Bal_BO_PExr</v>
      </c>
      <c r="C67" s="12" t="s">
        <v>102</v>
      </c>
      <c r="D67" s="12"/>
      <c r="E67" s="12" t="s">
        <v>95</v>
      </c>
      <c r="F67" s="25">
        <f t="shared" si="7"/>
        <v>0</v>
      </c>
    </row>
    <row r="68" spans="1:6" x14ac:dyDescent="0.25">
      <c r="A68" s="21" t="s">
        <v>870</v>
      </c>
      <c r="B68" s="3" t="str">
        <f t="shared" si="6"/>
        <v>Bal_BO_PElr</v>
      </c>
      <c r="C68" s="12"/>
      <c r="D68" s="12" t="s">
        <v>916</v>
      </c>
      <c r="E68" s="12" t="s">
        <v>110</v>
      </c>
      <c r="F68" s="25">
        <f t="shared" si="7"/>
        <v>0</v>
      </c>
    </row>
    <row r="69" spans="1:6" x14ac:dyDescent="0.25">
      <c r="A69" s="21" t="s">
        <v>871</v>
      </c>
      <c r="B69" s="3" t="str">
        <f t="shared" si="6"/>
        <v>Bal_BO_PEvr</v>
      </c>
      <c r="C69" s="12"/>
      <c r="D69" s="12" t="s">
        <v>917</v>
      </c>
      <c r="E69" s="12" t="s">
        <v>96</v>
      </c>
      <c r="F69" s="25">
        <f t="shared" si="7"/>
        <v>0</v>
      </c>
    </row>
    <row r="70" spans="1:6" x14ac:dyDescent="0.25">
      <c r="A70" s="21" t="s">
        <v>872</v>
      </c>
      <c r="B70" s="3" t="str">
        <f t="shared" si="6"/>
        <v>Bal_BO_PErs</v>
      </c>
      <c r="C70" s="12"/>
      <c r="D70" s="12" t="s">
        <v>918</v>
      </c>
      <c r="E70" s="12" t="s">
        <v>97</v>
      </c>
      <c r="F70" s="25">
        <f t="shared" si="7"/>
        <v>0</v>
      </c>
    </row>
    <row r="71" spans="1:6" x14ac:dyDescent="0.25">
      <c r="A71" s="21" t="s">
        <v>873</v>
      </c>
      <c r="B71" s="3" t="str">
        <f t="shared" si="6"/>
        <v>Bal_BO_PExs</v>
      </c>
      <c r="C71" s="12"/>
      <c r="D71" s="12" t="s">
        <v>919</v>
      </c>
      <c r="E71" s="12" t="s">
        <v>98</v>
      </c>
      <c r="F71" s="25">
        <f t="shared" si="7"/>
        <v>0</v>
      </c>
    </row>
    <row r="72" spans="1:6" x14ac:dyDescent="0.25">
      <c r="A72" s="21" t="s">
        <v>874</v>
      </c>
      <c r="B72" s="3" t="str">
        <f t="shared" si="6"/>
        <v>Bal_BO_PEou</v>
      </c>
      <c r="C72" s="12" t="s">
        <v>103</v>
      </c>
      <c r="D72" s="12"/>
      <c r="E72" s="12" t="s">
        <v>99</v>
      </c>
      <c r="F72" s="25">
        <f t="shared" si="7"/>
        <v>52702</v>
      </c>
    </row>
    <row r="73" spans="1:6" x14ac:dyDescent="0.25">
      <c r="A73" s="21" t="s">
        <v>875</v>
      </c>
      <c r="B73" s="3" t="str">
        <f t="shared" si="6"/>
        <v>Bal_BO_PEekTot</v>
      </c>
      <c r="C73" s="12"/>
      <c r="D73" s="12"/>
      <c r="E73" s="13" t="s">
        <v>100</v>
      </c>
      <c r="F73" s="25">
        <f t="shared" si="7"/>
        <v>79217</v>
      </c>
    </row>
    <row r="74" spans="1:6" x14ac:dyDescent="0.25">
      <c r="A74" s="21" t="s">
        <v>469</v>
      </c>
      <c r="B74" s="3" t="str">
        <f t="shared" si="6"/>
        <v>Bal_BO_PTot</v>
      </c>
      <c r="C74" s="12"/>
      <c r="D74" s="12"/>
      <c r="E74" s="13" t="s">
        <v>101</v>
      </c>
      <c r="F74" s="25">
        <f t="shared" si="7"/>
        <v>612103</v>
      </c>
    </row>
    <row r="75" spans="1:6" x14ac:dyDescent="0.25"/>
  </sheetData>
  <sheetProtection algorithmName="SHA-512" hashValue="eGOb5y0cEtu7krpVYqRLMFGUcZQBUgrCpLgwb779ePrNWIA/Zhs5oY17UwPvcVCsHsmxG76k1zDEgX95mYwwuw==" saltValue="y7VD6I/NJ0sK1KZO2QSrTQ==" spinCount="100000" sheet="1" objects="1" scenarios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4'!$C$2:$C$15</xm:f>
          </x14:formula1>
          <xm:sqref>E3:F3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3" hidden="1" customWidth="1"/>
    <col min="2" max="2" width="19.85546875" style="3" hidden="1" customWidth="1"/>
    <col min="3" max="3" width="12.5703125" style="3" bestFit="1" customWidth="1"/>
    <col min="4" max="4" width="59.85546875" style="3" customWidth="1"/>
    <col min="5" max="5" width="16.1406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x14ac:dyDescent="0.25">
      <c r="C3" s="19" t="s">
        <v>1149</v>
      </c>
      <c r="D3" s="189" t="s">
        <v>1127</v>
      </c>
      <c r="E3" s="189"/>
    </row>
    <row r="4" spans="1:5" x14ac:dyDescent="0.25">
      <c r="C4" s="20" t="s">
        <v>1148</v>
      </c>
      <c r="D4" s="190">
        <f>INDEX(Gr4Data,MATCH($D$3,Gr4Navn,0),MATCH(C4,Gr4Var,0))</f>
        <v>13290</v>
      </c>
      <c r="E4" s="190"/>
    </row>
    <row r="5" spans="1:5" x14ac:dyDescent="0.25"/>
    <row r="6" spans="1:5" ht="23.25" x14ac:dyDescent="0.25">
      <c r="C6" s="155" t="s">
        <v>1155</v>
      </c>
      <c r="D6" s="155"/>
      <c r="E6" s="155"/>
    </row>
    <row r="7" spans="1:5" ht="25.5" x14ac:dyDescent="0.25">
      <c r="A7" s="27" t="s">
        <v>31</v>
      </c>
      <c r="B7" s="16" t="s">
        <v>432</v>
      </c>
      <c r="C7" s="29"/>
      <c r="D7" s="30"/>
      <c r="E7" s="18" t="s">
        <v>814</v>
      </c>
    </row>
    <row r="8" spans="1:5" x14ac:dyDescent="0.25">
      <c r="A8" s="27"/>
      <c r="B8" s="16"/>
      <c r="C8" s="29"/>
      <c r="D8" s="31" t="s">
        <v>416</v>
      </c>
      <c r="E8" s="18"/>
    </row>
    <row r="9" spans="1:5" x14ac:dyDescent="0.25">
      <c r="A9" s="21" t="s">
        <v>433</v>
      </c>
      <c r="B9" s="3" t="str">
        <f>"NoEf_"&amp;$B$7&amp;"_"&amp;A9</f>
        <v>NoEf_Evf_EvFg</v>
      </c>
      <c r="C9" s="29" t="s">
        <v>418</v>
      </c>
      <c r="D9" s="29" t="s">
        <v>421</v>
      </c>
      <c r="E9" s="25">
        <f>INDEX(Gr4Data,MATCH($D$3,Gr4Navn,0),MATCH(B9,Gr4Var,0))</f>
        <v>0</v>
      </c>
    </row>
    <row r="10" spans="1:5" x14ac:dyDescent="0.25">
      <c r="A10" s="21" t="s">
        <v>434</v>
      </c>
      <c r="B10" s="3" t="str">
        <f t="shared" ref="B10:B19" si="0">"NoEf_"&amp;$B$7&amp;"_"&amp;A10</f>
        <v>NoEf_Evf_EvTR</v>
      </c>
      <c r="C10" s="29" t="s">
        <v>417</v>
      </c>
      <c r="D10" s="29" t="s">
        <v>422</v>
      </c>
      <c r="E10" s="25">
        <f>INDEX(Gr4Data,MATCH($D$3,Gr4Navn,0),MATCH(B10,Gr4Var,0))</f>
        <v>25656</v>
      </c>
    </row>
    <row r="11" spans="1:5" x14ac:dyDescent="0.25">
      <c r="A11" s="21" t="s">
        <v>435</v>
      </c>
      <c r="B11" s="3" t="str">
        <f t="shared" si="0"/>
        <v>NoEf_Evf_EvTK</v>
      </c>
      <c r="C11" s="29" t="s">
        <v>419</v>
      </c>
      <c r="D11" s="29" t="s">
        <v>423</v>
      </c>
      <c r="E11" s="25">
        <f>INDEX(Gr4Data,MATCH($D$3,Gr4Navn,0),MATCH(B11,Gr4Var,0))</f>
        <v>0</v>
      </c>
    </row>
    <row r="12" spans="1:5" x14ac:dyDescent="0.25">
      <c r="A12" s="21" t="s">
        <v>436</v>
      </c>
      <c r="B12" s="3" t="str">
        <f t="shared" si="0"/>
        <v>NoEf_Evf_EvX</v>
      </c>
      <c r="C12" s="29" t="s">
        <v>420</v>
      </c>
      <c r="D12" s="29" t="s">
        <v>424</v>
      </c>
      <c r="E12" s="25">
        <f>INDEX(Gr4Data,MATCH($D$3,Gr4Navn,0),MATCH(B12,Gr4Var,0))</f>
        <v>61295</v>
      </c>
    </row>
    <row r="13" spans="1:5" x14ac:dyDescent="0.25">
      <c r="A13" s="21" t="s">
        <v>437</v>
      </c>
      <c r="B13" s="3" t="str">
        <f t="shared" si="0"/>
        <v>NoEf_Evf_EvTot</v>
      </c>
      <c r="C13" s="29"/>
      <c r="D13" s="31" t="s">
        <v>214</v>
      </c>
      <c r="E13" s="25">
        <f>INDEX(Gr4Data,MATCH($D$3,Gr4Navn,0),MATCH(B13,Gr4Var,0))</f>
        <v>86951</v>
      </c>
    </row>
    <row r="14" spans="1:5" x14ac:dyDescent="0.25">
      <c r="A14" s="18"/>
      <c r="C14" s="29"/>
      <c r="D14" s="29"/>
      <c r="E14" s="18"/>
    </row>
    <row r="15" spans="1:5" x14ac:dyDescent="0.25">
      <c r="A15" s="18"/>
      <c r="C15" s="29"/>
      <c r="D15" s="31" t="s">
        <v>425</v>
      </c>
      <c r="E15" s="18"/>
    </row>
    <row r="16" spans="1:5" x14ac:dyDescent="0.25">
      <c r="A16" s="21" t="s">
        <v>438</v>
      </c>
      <c r="B16" s="3" t="str">
        <f t="shared" si="0"/>
        <v>NoEf_Evf_XFAuk</v>
      </c>
      <c r="C16" s="29" t="s">
        <v>426</v>
      </c>
      <c r="D16" s="29" t="s">
        <v>429</v>
      </c>
      <c r="E16" s="25">
        <f>INDEX(Gr4Data,MATCH($D$3,Gr4Navn,0),MATCH(B16,Gr4Var,0))</f>
        <v>0</v>
      </c>
    </row>
    <row r="17" spans="1:5" x14ac:dyDescent="0.25">
      <c r="A17" s="21" t="s">
        <v>439</v>
      </c>
      <c r="B17" s="3" t="str">
        <f t="shared" si="0"/>
        <v>NoEf_Evf_XFAust</v>
      </c>
      <c r="C17" s="29" t="s">
        <v>427</v>
      </c>
      <c r="D17" s="29" t="s">
        <v>430</v>
      </c>
      <c r="E17" s="25">
        <f>INDEX(Gr4Data,MATCH($D$3,Gr4Navn,0),MATCH(B17,Gr4Var,0))</f>
        <v>0</v>
      </c>
    </row>
    <row r="18" spans="1:5" x14ac:dyDescent="0.25">
      <c r="A18" s="21" t="s">
        <v>440</v>
      </c>
      <c r="B18" s="3" t="str">
        <f t="shared" si="0"/>
        <v>NoEf_Evf_XFAX</v>
      </c>
      <c r="C18" s="29" t="s">
        <v>428</v>
      </c>
      <c r="D18" s="29" t="s">
        <v>431</v>
      </c>
      <c r="E18" s="25">
        <f>INDEX(Gr4Data,MATCH($D$3,Gr4Navn,0),MATCH(B18,Gr4Var,0))</f>
        <v>0</v>
      </c>
    </row>
    <row r="19" spans="1:5" x14ac:dyDescent="0.25">
      <c r="A19" s="21" t="s">
        <v>441</v>
      </c>
      <c r="B19" s="3" t="str">
        <f t="shared" si="0"/>
        <v>NoEf_Evf_XFATot</v>
      </c>
      <c r="C19" s="29"/>
      <c r="D19" s="31" t="s">
        <v>214</v>
      </c>
      <c r="E19" s="25">
        <f>INDEX(Gr4Data,MATCH($D$3,Gr4Navn,0),MATCH(B19,Gr4Var,0))</f>
        <v>0</v>
      </c>
    </row>
    <row r="20" spans="1:5" x14ac:dyDescent="0.25">
      <c r="C20" s="32"/>
      <c r="D20" s="33"/>
      <c r="E20" s="34"/>
    </row>
    <row r="21" spans="1:5" hidden="1" x14ac:dyDescent="0.25">
      <c r="C21" s="32"/>
      <c r="D21" s="32"/>
      <c r="E21" s="35"/>
    </row>
    <row r="22" spans="1:5" hidden="1" x14ac:dyDescent="0.25">
      <c r="C22" s="32"/>
      <c r="D22" s="32"/>
      <c r="E22" s="35"/>
    </row>
    <row r="23" spans="1:5" hidden="1" x14ac:dyDescent="0.25">
      <c r="C23" s="32"/>
      <c r="D23" s="32"/>
      <c r="E23" s="35"/>
    </row>
    <row r="24" spans="1:5" hidden="1" x14ac:dyDescent="0.25">
      <c r="C24" s="32"/>
      <c r="D24" s="32"/>
      <c r="E24" s="35"/>
    </row>
  </sheetData>
  <sheetProtection algorithmName="SHA-512" hashValue="sLs/ILljfsJ5OUw+85BpcXcb5jG0ZnCA+fi3ae2CdSoNKlevbAUvPXO6wDvpbi1n8Sw5+XrltCxoYUM5dcaYTw==" saltValue="KVdUisUfy6unXBX9lar6qw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4'!$C$2:$C$15</xm:f>
          </x14:formula1>
          <xm:sqref>D3:E3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3"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3" hidden="1" customWidth="1"/>
    <col min="2" max="2" width="13.7109375" style="3" hidden="1" customWidth="1"/>
    <col min="3" max="3" width="12.5703125" style="3" bestFit="1" customWidth="1"/>
    <col min="4" max="4" width="80.7109375" style="3" customWidth="1"/>
    <col min="5" max="5" width="16.57031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x14ac:dyDescent="0.25">
      <c r="C3" s="19" t="s">
        <v>1149</v>
      </c>
      <c r="D3" s="189" t="s">
        <v>1138</v>
      </c>
      <c r="E3" s="189"/>
    </row>
    <row r="4" spans="1:5" x14ac:dyDescent="0.25">
      <c r="C4" s="20" t="s">
        <v>1148</v>
      </c>
      <c r="D4" s="190">
        <f>INDEX('Data gruppe 6'!2:5,MATCH($D$3,'Data gruppe 6'!C2:C5,0),MATCH(C4,Gr6Var,0))</f>
        <v>9865</v>
      </c>
      <c r="E4" s="190"/>
    </row>
    <row r="5" spans="1:5" x14ac:dyDescent="0.25"/>
    <row r="6" spans="1:5" ht="23.25" x14ac:dyDescent="0.25">
      <c r="C6" s="155" t="s">
        <v>1156</v>
      </c>
      <c r="D6" s="155"/>
      <c r="E6" s="155"/>
    </row>
    <row r="7" spans="1:5" ht="33.75" customHeight="1" x14ac:dyDescent="0.25">
      <c r="A7" s="10" t="s">
        <v>31</v>
      </c>
      <c r="B7" s="21" t="s">
        <v>37</v>
      </c>
      <c r="C7" s="22"/>
      <c r="D7" s="23"/>
      <c r="E7" s="24" t="s">
        <v>973</v>
      </c>
    </row>
    <row r="8" spans="1:5" x14ac:dyDescent="0.25">
      <c r="A8" s="16" t="s">
        <v>32</v>
      </c>
      <c r="B8" s="3" t="str">
        <f t="shared" ref="B8:B25" si="0">"Res_"&amp;A8&amp;"_"&amp;$B$7</f>
        <v>Res_Rind_RY</v>
      </c>
      <c r="C8" s="12" t="s">
        <v>0</v>
      </c>
      <c r="D8" s="12" t="s">
        <v>14</v>
      </c>
      <c r="E8" s="25">
        <f>INDEX(Gr6Data,MATCH($D$3,'Data gruppe 6'!$C$2:$C$5,0),MATCH(B8,Gr6Var,0))</f>
        <v>64526</v>
      </c>
    </row>
    <row r="9" spans="1:5" x14ac:dyDescent="0.25">
      <c r="A9" s="16" t="s">
        <v>33</v>
      </c>
      <c r="B9" s="3" t="str">
        <f t="shared" si="0"/>
        <v>Res_Rudg_RY</v>
      </c>
      <c r="C9" s="12" t="s">
        <v>1</v>
      </c>
      <c r="D9" s="12" t="s">
        <v>15</v>
      </c>
      <c r="E9" s="25">
        <f>INDEX(Gr6Data,MATCH($D$3,'Data gruppe 6'!$C$2:$C$5,0),MATCH(B9,Gr6Var,0))</f>
        <v>2554</v>
      </c>
    </row>
    <row r="10" spans="1:5" x14ac:dyDescent="0.25">
      <c r="A10" s="16" t="s">
        <v>816</v>
      </c>
      <c r="B10" s="3" t="str">
        <f t="shared" si="0"/>
        <v>Res_TotR_RY</v>
      </c>
      <c r="C10" s="12"/>
      <c r="D10" s="13" t="s">
        <v>16</v>
      </c>
      <c r="E10" s="25">
        <f>INDEX(Gr6Data,MATCH($D$3,'Data gruppe 6'!$C$2:$C$5,0),MATCH(B10,Gr6Var,0))</f>
        <v>61973</v>
      </c>
    </row>
    <row r="11" spans="1:5" x14ac:dyDescent="0.25">
      <c r="A11" s="16" t="s">
        <v>34</v>
      </c>
      <c r="B11" s="3" t="str">
        <f t="shared" si="0"/>
        <v>Res_UdAk_RY</v>
      </c>
      <c r="C11" s="12" t="s">
        <v>2</v>
      </c>
      <c r="D11" s="12" t="s">
        <v>17</v>
      </c>
      <c r="E11" s="25">
        <f>INDEX(Gr6Data,MATCH($D$3,'Data gruppe 6'!$C$2:$C$5,0),MATCH(B11,Gr6Var,0))</f>
        <v>0</v>
      </c>
    </row>
    <row r="12" spans="1:5" x14ac:dyDescent="0.25">
      <c r="A12" s="16" t="s">
        <v>817</v>
      </c>
      <c r="B12" s="3" t="str">
        <f t="shared" si="0"/>
        <v>Res_GPi_RY</v>
      </c>
      <c r="C12" s="12" t="s">
        <v>3</v>
      </c>
      <c r="D12" s="12" t="s">
        <v>18</v>
      </c>
      <c r="E12" s="25">
        <f>INDEX(Gr6Data,MATCH($D$3,'Data gruppe 6'!$C$2:$C$5,0),MATCH(B12,Gr6Var,0))</f>
        <v>11595</v>
      </c>
    </row>
    <row r="13" spans="1:5" x14ac:dyDescent="0.25">
      <c r="A13" s="16" t="s">
        <v>818</v>
      </c>
      <c r="B13" s="3" t="str">
        <f t="shared" si="0"/>
        <v>Res_GPu_RY</v>
      </c>
      <c r="C13" s="12" t="s">
        <v>4</v>
      </c>
      <c r="D13" s="12" t="s">
        <v>19</v>
      </c>
      <c r="E13" s="25">
        <f>INDEX(Gr6Data,MATCH($D$3,'Data gruppe 6'!$C$2:$C$5,0),MATCH(B13,Gr6Var,0))</f>
        <v>764</v>
      </c>
    </row>
    <row r="14" spans="1:5" x14ac:dyDescent="0.25">
      <c r="A14" s="16" t="s">
        <v>819</v>
      </c>
      <c r="B14" s="3" t="str">
        <f t="shared" si="0"/>
        <v>Res_RGTot_RY</v>
      </c>
      <c r="C14" s="12"/>
      <c r="D14" s="13" t="s">
        <v>20</v>
      </c>
      <c r="E14" s="25">
        <f>INDEX(Gr6Data,MATCH($D$3,'Data gruppe 6'!$C$2:$C$5,0),MATCH(B14,Gr6Var,0))</f>
        <v>72804</v>
      </c>
    </row>
    <row r="15" spans="1:5" x14ac:dyDescent="0.25">
      <c r="A15" s="16" t="s">
        <v>35</v>
      </c>
      <c r="B15" s="3" t="str">
        <f t="shared" si="0"/>
        <v>Res_Kreg_RY</v>
      </c>
      <c r="C15" s="12" t="s">
        <v>5</v>
      </c>
      <c r="D15" s="12" t="s">
        <v>21</v>
      </c>
      <c r="E15" s="25">
        <f>INDEX(Gr6Data,MATCH($D$3,'Data gruppe 6'!$C$2:$C$5,0),MATCH(B15,Gr6Var,0))</f>
        <v>-1350</v>
      </c>
    </row>
    <row r="16" spans="1:5" x14ac:dyDescent="0.25">
      <c r="A16" s="16" t="s">
        <v>820</v>
      </c>
      <c r="B16" s="3" t="str">
        <f t="shared" si="0"/>
        <v>Res_Xdi_RY</v>
      </c>
      <c r="C16" s="12" t="s">
        <v>6</v>
      </c>
      <c r="D16" s="12" t="s">
        <v>22</v>
      </c>
      <c r="E16" s="25">
        <f>INDEX(Gr6Data,MATCH($D$3,'Data gruppe 6'!$C$2:$C$5,0),MATCH(B16,Gr6Var,0))</f>
        <v>345</v>
      </c>
    </row>
    <row r="17" spans="1:5" x14ac:dyDescent="0.25">
      <c r="A17" s="16" t="s">
        <v>821</v>
      </c>
      <c r="B17" s="3" t="str">
        <f t="shared" si="0"/>
        <v>Res_UPa_RY</v>
      </c>
      <c r="C17" s="12" t="s">
        <v>7</v>
      </c>
      <c r="D17" s="12" t="s">
        <v>23</v>
      </c>
      <c r="E17" s="25">
        <f>INDEX(Gr6Data,MATCH($D$3,'Data gruppe 6'!$C$2:$C$5,0),MATCH(B17,Gr6Var,0))</f>
        <v>63243</v>
      </c>
    </row>
    <row r="18" spans="1:5" x14ac:dyDescent="0.25">
      <c r="A18" s="16" t="s">
        <v>36</v>
      </c>
      <c r="B18" s="3" t="str">
        <f t="shared" si="0"/>
        <v>Res_ImMa_RY</v>
      </c>
      <c r="C18" s="12" t="s">
        <v>8</v>
      </c>
      <c r="D18" s="12" t="s">
        <v>24</v>
      </c>
      <c r="E18" s="25">
        <f>INDEX(Gr6Data,MATCH($D$3,'Data gruppe 6'!$C$2:$C$5,0),MATCH(B18,Gr6Var,0))</f>
        <v>1524</v>
      </c>
    </row>
    <row r="19" spans="1:5" x14ac:dyDescent="0.25">
      <c r="A19" s="16" t="s">
        <v>822</v>
      </c>
      <c r="B19" s="3" t="str">
        <f t="shared" si="0"/>
        <v>Res_Xdu_RY</v>
      </c>
      <c r="C19" s="12" t="s">
        <v>9</v>
      </c>
      <c r="D19" s="12" t="s">
        <v>25</v>
      </c>
      <c r="E19" s="25">
        <f>INDEX(Gr6Data,MATCH($D$3,'Data gruppe 6'!$C$2:$C$5,0),MATCH(B19,Gr6Var,0))</f>
        <v>431</v>
      </c>
    </row>
    <row r="20" spans="1:5" x14ac:dyDescent="0.25">
      <c r="A20" s="16" t="s">
        <v>823</v>
      </c>
      <c r="B20" s="3" t="str">
        <f t="shared" si="0"/>
        <v>Res_UGn_RY</v>
      </c>
      <c r="C20" s="12" t="s">
        <v>10</v>
      </c>
      <c r="D20" s="12" t="s">
        <v>26</v>
      </c>
      <c r="E20" s="25">
        <f>INDEX(Gr6Data,MATCH($D$3,'Data gruppe 6'!$C$2:$C$5,0),MATCH(B20,Gr6Var,0))</f>
        <v>-2912</v>
      </c>
    </row>
    <row r="21" spans="1:5" x14ac:dyDescent="0.25">
      <c r="A21" s="16" t="s">
        <v>824</v>
      </c>
      <c r="B21" s="3" t="str">
        <f t="shared" si="0"/>
        <v>Res_Rat_RY</v>
      </c>
      <c r="C21" s="12" t="s">
        <v>11</v>
      </c>
      <c r="D21" s="12" t="s">
        <v>27</v>
      </c>
      <c r="E21" s="25">
        <f>INDEX(Gr6Data,MATCH($D$3,'Data gruppe 6'!$C$2:$C$5,0),MATCH(B21,Gr6Var,0))</f>
        <v>0</v>
      </c>
    </row>
    <row r="22" spans="1:5" x14ac:dyDescent="0.25">
      <c r="A22" s="16" t="s">
        <v>825</v>
      </c>
      <c r="B22" s="3" t="str">
        <f t="shared" si="0"/>
        <v>Res_Raa_RY</v>
      </c>
      <c r="C22" s="12" t="s">
        <v>12</v>
      </c>
      <c r="D22" s="12" t="s">
        <v>28</v>
      </c>
      <c r="E22" s="25">
        <f>INDEX(Gr6Data,MATCH($D$3,'Data gruppe 6'!$C$2:$C$5,0),MATCH(B22,Gr6Var,0))</f>
        <v>0</v>
      </c>
    </row>
    <row r="23" spans="1:5" x14ac:dyDescent="0.25">
      <c r="A23" s="16" t="s">
        <v>826</v>
      </c>
      <c r="B23" s="3" t="str">
        <f t="shared" si="0"/>
        <v>Res_RfS_RY</v>
      </c>
      <c r="C23" s="12"/>
      <c r="D23" s="13" t="s">
        <v>29</v>
      </c>
      <c r="E23" s="25">
        <f>INDEX(Gr6Data,MATCH($D$3,'Data gruppe 6'!$C$2:$C$5,0),MATCH(B23,Gr6Var,0))</f>
        <v>9513</v>
      </c>
    </row>
    <row r="24" spans="1:5" x14ac:dyDescent="0.25">
      <c r="A24" s="16" t="s">
        <v>30</v>
      </c>
      <c r="B24" s="3" t="str">
        <f t="shared" si="0"/>
        <v>Res_Skat_RY</v>
      </c>
      <c r="C24" s="12" t="s">
        <v>13</v>
      </c>
      <c r="D24" s="12" t="s">
        <v>30</v>
      </c>
      <c r="E24" s="25">
        <f>INDEX(Gr6Data,MATCH($D$3,'Data gruppe 6'!$C$2:$C$5,0),MATCH(B24,Gr6Var,0))</f>
        <v>900</v>
      </c>
    </row>
    <row r="25" spans="1:5" x14ac:dyDescent="0.25">
      <c r="A25" s="16" t="s">
        <v>827</v>
      </c>
      <c r="B25" s="3" t="str">
        <f t="shared" si="0"/>
        <v>Res_RP_RY</v>
      </c>
      <c r="C25" s="12"/>
      <c r="D25" s="13" t="s">
        <v>518</v>
      </c>
      <c r="E25" s="25">
        <f>INDEX(Gr6Data,MATCH($D$3,'Data gruppe 6'!$C$2:$C$5,0),MATCH(B25,Gr6Var,0))</f>
        <v>8613</v>
      </c>
    </row>
    <row r="26" spans="1:5" x14ac:dyDescent="0.25"/>
  </sheetData>
  <sheetProtection algorithmName="SHA-512" hashValue="LKxOc4qkdDxrRd2olYIyF2JcoH47E3RJwmmIPfUX6F4mPPYxR0mzdYUZKrgFrfsWe6/FcGNqSFcUQ4IJeZxO1w==" saltValue="O9OCLeUHXV1B5ISInnfyFw==" spinCount="100000" sheet="1" objects="1" scenarios="1"/>
  <mergeCells count="4">
    <mergeCell ref="D3:E3"/>
    <mergeCell ref="D4:E4"/>
    <mergeCell ref="C6:E6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6'!$C$2:$C$5</xm:f>
          </x14:formula1>
          <xm:sqref>D3:E3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4"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3" hidden="1" customWidth="1"/>
    <col min="2" max="2" width="15.5703125" style="3" hidden="1" customWidth="1"/>
    <col min="3" max="4" width="7" style="3" customWidth="1"/>
    <col min="5" max="5" width="90.140625" style="3" bestFit="1" customWidth="1"/>
    <col min="6" max="6" width="19.28515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s="26" customFormat="1" x14ac:dyDescent="0.25"/>
    <row r="3" spans="1:6" s="26" customFormat="1" x14ac:dyDescent="0.25">
      <c r="C3" s="185" t="s">
        <v>1149</v>
      </c>
      <c r="D3" s="185"/>
      <c r="E3" s="189" t="s">
        <v>1138</v>
      </c>
      <c r="F3" s="189"/>
    </row>
    <row r="4" spans="1:6" x14ac:dyDescent="0.25">
      <c r="C4" s="191" t="s">
        <v>1148</v>
      </c>
      <c r="D4" s="191"/>
      <c r="E4" s="190">
        <f>INDEX('Data gruppe 6'!2:5,MATCH($E$3,'Data gruppe 6'!C2:C5,0),MATCH(C4,Gr6Var,0))</f>
        <v>9865</v>
      </c>
      <c r="F4" s="190"/>
    </row>
    <row r="5" spans="1:6" x14ac:dyDescent="0.25"/>
    <row r="6" spans="1:6" ht="23.25" x14ac:dyDescent="0.25">
      <c r="C6" s="157" t="s">
        <v>1274</v>
      </c>
      <c r="D6" s="157"/>
      <c r="E6" s="157"/>
      <c r="F6" s="157"/>
    </row>
    <row r="7" spans="1:6" ht="25.5" x14ac:dyDescent="0.25">
      <c r="C7" s="12"/>
      <c r="D7" s="12"/>
      <c r="E7" s="13"/>
      <c r="F7" s="18" t="s">
        <v>893</v>
      </c>
    </row>
    <row r="8" spans="1:6" x14ac:dyDescent="0.25">
      <c r="A8" s="27" t="s">
        <v>31</v>
      </c>
      <c r="B8" s="16" t="s">
        <v>104</v>
      </c>
      <c r="C8" s="12"/>
      <c r="D8" s="12"/>
      <c r="E8" s="13" t="s">
        <v>43</v>
      </c>
      <c r="F8" s="18"/>
    </row>
    <row r="9" spans="1:6" x14ac:dyDescent="0.25">
      <c r="A9" s="21" t="s">
        <v>828</v>
      </c>
      <c r="B9" s="3" t="str">
        <f t="shared" ref="B9:B30" si="0">"Bal_"&amp;$B$8&amp;"_"&amp;A9</f>
        <v>Bal_BO_Akac</v>
      </c>
      <c r="C9" s="12" t="s">
        <v>0</v>
      </c>
      <c r="D9" s="12"/>
      <c r="E9" s="12" t="s">
        <v>44</v>
      </c>
      <c r="F9" s="25">
        <f>INDEX(Gr6Data,MATCH($E$3,'Data gruppe 6'!$C$2:$C$6,0),MATCH(B9,Gr6Var,0))</f>
        <v>213269</v>
      </c>
    </row>
    <row r="10" spans="1:6" x14ac:dyDescent="0.25">
      <c r="A10" s="21" t="s">
        <v>829</v>
      </c>
      <c r="B10" s="3" t="str">
        <f t="shared" si="0"/>
        <v>Bal_BO_Agb</v>
      </c>
      <c r="C10" s="12" t="s">
        <v>1</v>
      </c>
      <c r="D10" s="12"/>
      <c r="E10" s="12" t="s">
        <v>45</v>
      </c>
      <c r="F10" s="25">
        <f>INDEX(Gr6Data,MATCH($E$3,'Data gruppe 6'!$C$2:$C$6,0),MATCH(B10,Gr6Var,0))</f>
        <v>0</v>
      </c>
    </row>
    <row r="11" spans="1:6" x14ac:dyDescent="0.25">
      <c r="A11" s="21" t="s">
        <v>460</v>
      </c>
      <c r="B11" s="3" t="str">
        <f t="shared" si="0"/>
        <v>Bal_BO_Atkc</v>
      </c>
      <c r="C11" s="12" t="s">
        <v>2</v>
      </c>
      <c r="D11" s="12"/>
      <c r="E11" s="12" t="s">
        <v>46</v>
      </c>
      <c r="F11" s="25">
        <f>INDEX(Gr6Data,MATCH($E$3,'Data gruppe 6'!$C$2:$C$6,0),MATCH(B11,Gr6Var,0))</f>
        <v>26219</v>
      </c>
    </row>
    <row r="12" spans="1:6" x14ac:dyDescent="0.25">
      <c r="A12" s="21" t="s">
        <v>461</v>
      </c>
      <c r="B12" s="3" t="str">
        <f t="shared" si="0"/>
        <v>Bal_BO_Autd</v>
      </c>
      <c r="C12" s="12" t="s">
        <v>3</v>
      </c>
      <c r="D12" s="12"/>
      <c r="E12" s="12" t="s">
        <v>47</v>
      </c>
      <c r="F12" s="25">
        <f>INDEX(Gr6Data,MATCH($E$3,'Data gruppe 6'!$C$2:$C$6,0),MATCH(B12,Gr6Var,0))</f>
        <v>0</v>
      </c>
    </row>
    <row r="13" spans="1:6" x14ac:dyDescent="0.25">
      <c r="A13" s="21" t="s">
        <v>462</v>
      </c>
      <c r="B13" s="3" t="str">
        <f t="shared" si="0"/>
        <v>Bal_BO_Auta</v>
      </c>
      <c r="C13" s="12" t="s">
        <v>4</v>
      </c>
      <c r="D13" s="12"/>
      <c r="E13" s="12" t="s">
        <v>48</v>
      </c>
      <c r="F13" s="25">
        <f>INDEX(Gr6Data,MATCH($E$3,'Data gruppe 6'!$C$2:$C$6,0),MATCH(B13,Gr6Var,0))</f>
        <v>1946642</v>
      </c>
    </row>
    <row r="14" spans="1:6" x14ac:dyDescent="0.25">
      <c r="A14" s="21" t="s">
        <v>463</v>
      </c>
      <c r="B14" s="3" t="str">
        <f t="shared" si="0"/>
        <v>Bal_BO_Aod</v>
      </c>
      <c r="C14" s="12" t="s">
        <v>5</v>
      </c>
      <c r="D14" s="12"/>
      <c r="E14" s="12" t="s">
        <v>49</v>
      </c>
      <c r="F14" s="25">
        <f>INDEX(Gr6Data,MATCH($E$3,'Data gruppe 6'!$C$2:$C$6,0),MATCH(B14,Gr6Var,0))</f>
        <v>469069</v>
      </c>
    </row>
    <row r="15" spans="1:6" x14ac:dyDescent="0.25">
      <c r="A15" s="21" t="s">
        <v>464</v>
      </c>
      <c r="B15" s="3" t="str">
        <f t="shared" si="0"/>
        <v>Bal_BO_Aoa</v>
      </c>
      <c r="C15" s="12" t="s">
        <v>6</v>
      </c>
      <c r="D15" s="12"/>
      <c r="E15" s="12" t="s">
        <v>50</v>
      </c>
      <c r="F15" s="25">
        <f>INDEX(Gr6Data,MATCH($E$3,'Data gruppe 6'!$C$2:$C$6,0),MATCH(B15,Gr6Var,0))</f>
        <v>0</v>
      </c>
    </row>
    <row r="16" spans="1:6" x14ac:dyDescent="0.25">
      <c r="A16" s="21" t="s">
        <v>830</v>
      </c>
      <c r="B16" s="3" t="str">
        <f t="shared" si="0"/>
        <v>Bal_BO_Aak</v>
      </c>
      <c r="C16" s="12" t="s">
        <v>7</v>
      </c>
      <c r="D16" s="12"/>
      <c r="E16" s="12" t="s">
        <v>51</v>
      </c>
      <c r="F16" s="25">
        <f>INDEX(Gr6Data,MATCH($E$3,'Data gruppe 6'!$C$2:$C$6,0),MATCH(B16,Gr6Var,0))</f>
        <v>13351</v>
      </c>
    </row>
    <row r="17" spans="1:6" x14ac:dyDescent="0.25">
      <c r="A17" s="21" t="s">
        <v>831</v>
      </c>
      <c r="B17" s="3" t="str">
        <f t="shared" si="0"/>
        <v>Bal_BO_Akav</v>
      </c>
      <c r="C17" s="12" t="s">
        <v>8</v>
      </c>
      <c r="D17" s="12"/>
      <c r="E17" s="12" t="s">
        <v>52</v>
      </c>
      <c r="F17" s="25">
        <f>INDEX(Gr6Data,MATCH($E$3,'Data gruppe 6'!$C$2:$C$6,0),MATCH(B17,Gr6Var,0))</f>
        <v>0</v>
      </c>
    </row>
    <row r="18" spans="1:6" x14ac:dyDescent="0.25">
      <c r="A18" s="21" t="s">
        <v>832</v>
      </c>
      <c r="B18" s="3" t="str">
        <f t="shared" si="0"/>
        <v>Bal_BO_Aktv</v>
      </c>
      <c r="C18" s="12" t="s">
        <v>9</v>
      </c>
      <c r="D18" s="12"/>
      <c r="E18" s="12" t="s">
        <v>53</v>
      </c>
      <c r="F18" s="25">
        <f>INDEX(Gr6Data,MATCH($E$3,'Data gruppe 6'!$C$2:$C$6,0),MATCH(B18,Gr6Var,0))</f>
        <v>0</v>
      </c>
    </row>
    <row r="19" spans="1:6" x14ac:dyDescent="0.25">
      <c r="A19" s="21" t="s">
        <v>833</v>
      </c>
      <c r="B19" s="3" t="str">
        <f t="shared" si="0"/>
        <v>Bal_BO_Aatp</v>
      </c>
      <c r="C19" s="12" t="s">
        <v>10</v>
      </c>
      <c r="D19" s="12"/>
      <c r="E19" s="12" t="s">
        <v>54</v>
      </c>
      <c r="F19" s="25">
        <f>INDEX(Gr6Data,MATCH($E$3,'Data gruppe 6'!$C$2:$C$6,0),MATCH(B19,Gr6Var,0))</f>
        <v>0</v>
      </c>
    </row>
    <row r="20" spans="1:6" x14ac:dyDescent="0.25">
      <c r="A20" s="21" t="s">
        <v>834</v>
      </c>
      <c r="B20" s="3" t="str">
        <f t="shared" si="0"/>
        <v>Bal_BO_Aia</v>
      </c>
      <c r="C20" s="12" t="s">
        <v>11</v>
      </c>
      <c r="D20" s="12"/>
      <c r="E20" s="12" t="s">
        <v>55</v>
      </c>
      <c r="F20" s="25">
        <f>INDEX(Gr6Data,MATCH($E$3,'Data gruppe 6'!$C$2:$C$6,0),MATCH(B20,Gr6Var,0))</f>
        <v>0</v>
      </c>
    </row>
    <row r="21" spans="1:6" x14ac:dyDescent="0.25">
      <c r="A21" s="21" t="s">
        <v>935</v>
      </c>
      <c r="B21" s="3" t="str">
        <f t="shared" si="0"/>
        <v>Bal_BO_AgbTot</v>
      </c>
      <c r="C21" s="12" t="s">
        <v>12</v>
      </c>
      <c r="D21" s="12"/>
      <c r="E21" s="12" t="s">
        <v>56</v>
      </c>
      <c r="F21" s="25">
        <f>INDEX(Gr6Data,MATCH($E$3,'Data gruppe 6'!$C$2:$C$6,0),MATCH(B21,Gr6Var,0))</f>
        <v>11921</v>
      </c>
    </row>
    <row r="22" spans="1:6" x14ac:dyDescent="0.25">
      <c r="A22" s="21" t="s">
        <v>835</v>
      </c>
      <c r="B22" s="3" t="str">
        <f t="shared" si="0"/>
        <v>Bal_BO_Aie</v>
      </c>
      <c r="C22" s="12"/>
      <c r="D22" s="12" t="s">
        <v>909</v>
      </c>
      <c r="E22" s="12" t="s">
        <v>57</v>
      </c>
      <c r="F22" s="25">
        <f>INDEX(Gr6Data,MATCH($E$3,'Data gruppe 6'!$C$2:$C$6,0),MATCH(B22,Gr6Var,0))</f>
        <v>0</v>
      </c>
    </row>
    <row r="23" spans="1:6" x14ac:dyDescent="0.25">
      <c r="A23" s="21" t="s">
        <v>836</v>
      </c>
      <c r="B23" s="3" t="str">
        <f t="shared" si="0"/>
        <v>Bal_BO_Ade</v>
      </c>
      <c r="C23" s="12"/>
      <c r="D23" s="12" t="s">
        <v>910</v>
      </c>
      <c r="E23" s="12" t="s">
        <v>58</v>
      </c>
      <c r="F23" s="25">
        <f>INDEX(Gr6Data,MATCH($E$3,'Data gruppe 6'!$C$2:$C$6,0),MATCH(B23,Gr6Var,0))</f>
        <v>11921</v>
      </c>
    </row>
    <row r="24" spans="1:6" x14ac:dyDescent="0.25">
      <c r="A24" s="21" t="s">
        <v>837</v>
      </c>
      <c r="B24" s="3" t="str">
        <f t="shared" si="0"/>
        <v>Bal_BO_Axma</v>
      </c>
      <c r="C24" s="12" t="s">
        <v>13</v>
      </c>
      <c r="D24" s="12"/>
      <c r="E24" s="12" t="s">
        <v>59</v>
      </c>
      <c r="F24" s="25">
        <f>INDEX(Gr6Data,MATCH($E$3,'Data gruppe 6'!$C$2:$C$6,0),MATCH(B24,Gr6Var,0))</f>
        <v>6561</v>
      </c>
    </row>
    <row r="25" spans="1:6" x14ac:dyDescent="0.25">
      <c r="A25" s="21" t="s">
        <v>838</v>
      </c>
      <c r="B25" s="3" t="str">
        <f t="shared" si="0"/>
        <v>Bal_BO_Aas</v>
      </c>
      <c r="C25" s="12" t="s">
        <v>38</v>
      </c>
      <c r="D25" s="12"/>
      <c r="E25" s="12" t="s">
        <v>60</v>
      </c>
      <c r="F25" s="25">
        <f>INDEX(Gr6Data,MATCH($E$3,'Data gruppe 6'!$C$2:$C$6,0),MATCH(B25,Gr6Var,0))</f>
        <v>0</v>
      </c>
    </row>
    <row r="26" spans="1:6" x14ac:dyDescent="0.25">
      <c r="A26" s="21" t="s">
        <v>841</v>
      </c>
      <c r="B26" s="3" t="str">
        <f t="shared" si="0"/>
        <v>Bal_BO_Aus</v>
      </c>
      <c r="C26" s="12" t="s">
        <v>39</v>
      </c>
      <c r="D26" s="12"/>
      <c r="E26" s="12" t="s">
        <v>61</v>
      </c>
      <c r="F26" s="25">
        <f>INDEX(Gr6Data,MATCH($E$3,'Data gruppe 6'!$C$2:$C$6,0),MATCH(B26,Gr6Var,0))</f>
        <v>7200</v>
      </c>
    </row>
    <row r="27" spans="1:6" x14ac:dyDescent="0.25">
      <c r="A27" s="21" t="s">
        <v>839</v>
      </c>
      <c r="B27" s="3" t="str">
        <f t="shared" si="0"/>
        <v>Bal_BO_Aamb</v>
      </c>
      <c r="C27" s="12" t="s">
        <v>40</v>
      </c>
      <c r="D27" s="12"/>
      <c r="E27" s="12" t="s">
        <v>62</v>
      </c>
      <c r="F27" s="25">
        <f>INDEX(Gr6Data,MATCH($E$3,'Data gruppe 6'!$C$2:$C$6,0),MATCH(B27,Gr6Var,0))</f>
        <v>7570</v>
      </c>
    </row>
    <row r="28" spans="1:6" x14ac:dyDescent="0.25">
      <c r="A28" s="21" t="s">
        <v>840</v>
      </c>
      <c r="B28" s="3" t="str">
        <f t="shared" si="0"/>
        <v>Bal_BO_Axa</v>
      </c>
      <c r="C28" s="12" t="s">
        <v>41</v>
      </c>
      <c r="D28" s="12"/>
      <c r="E28" s="12" t="s">
        <v>63</v>
      </c>
      <c r="F28" s="25">
        <f>INDEX(Gr6Data,MATCH($E$3,'Data gruppe 6'!$C$2:$C$6,0),MATCH(B28,Gr6Var,0))</f>
        <v>4379</v>
      </c>
    </row>
    <row r="29" spans="1:6" x14ac:dyDescent="0.25">
      <c r="A29" s="21" t="s">
        <v>842</v>
      </c>
      <c r="B29" s="3" t="str">
        <f t="shared" si="0"/>
        <v>Bal_BO_Apap</v>
      </c>
      <c r="C29" s="12" t="s">
        <v>42</v>
      </c>
      <c r="D29" s="12"/>
      <c r="E29" s="12" t="s">
        <v>64</v>
      </c>
      <c r="F29" s="25">
        <f>INDEX(Gr6Data,MATCH($E$3,'Data gruppe 6'!$C$2:$C$6,0),MATCH(B29,Gr6Var,0))</f>
        <v>0</v>
      </c>
    </row>
    <row r="30" spans="1:6" x14ac:dyDescent="0.25">
      <c r="A30" s="21" t="s">
        <v>465</v>
      </c>
      <c r="B30" s="3" t="str">
        <f t="shared" si="0"/>
        <v>Bal_BO_ATot</v>
      </c>
      <c r="C30" s="12"/>
      <c r="D30" s="12"/>
      <c r="E30" s="13" t="s">
        <v>65</v>
      </c>
      <c r="F30" s="25">
        <f>INDEX(Gr6Data,MATCH($E$3,'Data gruppe 6'!$C$2:$C$6,0),MATCH(B30,Gr6Var,0))</f>
        <v>2706181</v>
      </c>
    </row>
    <row r="31" spans="1:6" x14ac:dyDescent="0.25">
      <c r="A31" s="28"/>
      <c r="C31" s="12"/>
      <c r="D31" s="12"/>
      <c r="E31" s="12"/>
      <c r="F31" s="28"/>
    </row>
    <row r="32" spans="1:6" x14ac:dyDescent="0.25">
      <c r="A32" s="28"/>
      <c r="C32" s="12"/>
      <c r="D32" s="12"/>
      <c r="E32" s="13" t="s">
        <v>66</v>
      </c>
      <c r="F32" s="28"/>
    </row>
    <row r="33" spans="1:6" x14ac:dyDescent="0.25">
      <c r="A33" s="28"/>
      <c r="C33" s="12"/>
      <c r="D33" s="12"/>
      <c r="E33" s="12"/>
      <c r="F33" s="28"/>
    </row>
    <row r="34" spans="1:6" x14ac:dyDescent="0.25">
      <c r="A34" s="28"/>
      <c r="C34" s="12"/>
      <c r="D34" s="12"/>
      <c r="E34" s="13" t="s">
        <v>67</v>
      </c>
      <c r="F34" s="28"/>
    </row>
    <row r="35" spans="1:6" x14ac:dyDescent="0.25">
      <c r="A35" s="21" t="s">
        <v>844</v>
      </c>
      <c r="B35" s="3" t="str">
        <f t="shared" ref="B35:B45" si="1">"Bal_"&amp;$B$8&amp;"_"&amp;A35</f>
        <v>Bal_BO_PGkc</v>
      </c>
      <c r="C35" s="12" t="s">
        <v>0</v>
      </c>
      <c r="D35" s="12"/>
      <c r="E35" s="12" t="s">
        <v>68</v>
      </c>
      <c r="F35" s="25">
        <f>INDEX(Gr6Data,MATCH($E$3,'Data gruppe 6'!$C$2:$C$6,0),MATCH(B35,Gr6Var,0))</f>
        <v>6</v>
      </c>
    </row>
    <row r="36" spans="1:6" x14ac:dyDescent="0.25">
      <c r="A36" s="21" t="s">
        <v>845</v>
      </c>
      <c r="B36" s="3" t="str">
        <f t="shared" si="1"/>
        <v>Bal_BO_PGiag</v>
      </c>
      <c r="C36" s="12" t="s">
        <v>1</v>
      </c>
      <c r="D36" s="12"/>
      <c r="E36" s="12" t="s">
        <v>69</v>
      </c>
      <c r="F36" s="25">
        <f>INDEX(Gr6Data,MATCH($E$3,'Data gruppe 6'!$C$2:$C$6,0),MATCH(B36,Gr6Var,0))</f>
        <v>2402655</v>
      </c>
    </row>
    <row r="37" spans="1:6" x14ac:dyDescent="0.25">
      <c r="A37" s="21" t="s">
        <v>846</v>
      </c>
      <c r="B37" s="3" t="str">
        <f t="shared" si="1"/>
        <v>Bal_BO_PGip</v>
      </c>
      <c r="C37" s="12" t="s">
        <v>2</v>
      </c>
      <c r="D37" s="12"/>
      <c r="E37" s="12" t="s">
        <v>70</v>
      </c>
      <c r="F37" s="25">
        <f>INDEX(Gr6Data,MATCH($E$3,'Data gruppe 6'!$C$2:$C$6,0),MATCH(B37,Gr6Var,0))</f>
        <v>0</v>
      </c>
    </row>
    <row r="38" spans="1:6" x14ac:dyDescent="0.25">
      <c r="A38" s="21" t="s">
        <v>847</v>
      </c>
      <c r="B38" s="3" t="str">
        <f t="shared" si="1"/>
        <v>Bal_BO_PGuod</v>
      </c>
      <c r="C38" s="12" t="s">
        <v>3</v>
      </c>
      <c r="D38" s="12"/>
      <c r="E38" s="12" t="s">
        <v>71</v>
      </c>
      <c r="F38" s="25">
        <f>INDEX(Gr6Data,MATCH($E$3,'Data gruppe 6'!$C$2:$C$6,0),MATCH(B38,Gr6Var,0))</f>
        <v>0</v>
      </c>
    </row>
    <row r="39" spans="1:6" x14ac:dyDescent="0.25">
      <c r="A39" s="21" t="s">
        <v>848</v>
      </c>
      <c r="B39" s="3" t="str">
        <f t="shared" si="1"/>
        <v>Bal_BO_PGuoa</v>
      </c>
      <c r="C39" s="12" t="s">
        <v>4</v>
      </c>
      <c r="D39" s="12"/>
      <c r="E39" s="12" t="s">
        <v>72</v>
      </c>
      <c r="F39" s="25">
        <f>INDEX(Gr6Data,MATCH($E$3,'Data gruppe 6'!$C$2:$C$6,0),MATCH(B39,Gr6Var,0))</f>
        <v>0</v>
      </c>
    </row>
    <row r="40" spans="1:6" x14ac:dyDescent="0.25">
      <c r="A40" s="21" t="s">
        <v>849</v>
      </c>
      <c r="B40" s="3" t="str">
        <f t="shared" si="1"/>
        <v>Bal_BO_PGxfd</v>
      </c>
      <c r="C40" s="12" t="s">
        <v>5</v>
      </c>
      <c r="D40" s="12"/>
      <c r="E40" s="12" t="s">
        <v>73</v>
      </c>
      <c r="F40" s="25">
        <f>INDEX(Gr6Data,MATCH($E$3,'Data gruppe 6'!$C$2:$C$6,0),MATCH(B40,Gr6Var,0))</f>
        <v>0</v>
      </c>
    </row>
    <row r="41" spans="1:6" x14ac:dyDescent="0.25">
      <c r="A41" s="21" t="s">
        <v>850</v>
      </c>
      <c r="B41" s="3" t="str">
        <f t="shared" si="1"/>
        <v>Bal_BO_PGas</v>
      </c>
      <c r="C41" s="12" t="s">
        <v>6</v>
      </c>
      <c r="D41" s="12"/>
      <c r="E41" s="12" t="s">
        <v>74</v>
      </c>
      <c r="F41" s="25">
        <f>INDEX(Gr6Data,MATCH($E$3,'Data gruppe 6'!$C$2:$C$6,0),MATCH(B41,Gr6Var,0))</f>
        <v>0</v>
      </c>
    </row>
    <row r="42" spans="1:6" x14ac:dyDescent="0.25">
      <c r="A42" s="21" t="s">
        <v>851</v>
      </c>
      <c r="B42" s="3" t="str">
        <f t="shared" si="1"/>
        <v>Bal_BO_PGmof</v>
      </c>
      <c r="C42" s="12" t="s">
        <v>7</v>
      </c>
      <c r="D42" s="12"/>
      <c r="E42" s="12" t="s">
        <v>75</v>
      </c>
      <c r="F42" s="25">
        <f>INDEX(Gr6Data,MATCH($E$3,'Data gruppe 6'!$C$2:$C$6,0),MATCH(B42,Gr6Var,0))</f>
        <v>0</v>
      </c>
    </row>
    <row r="43" spans="1:6" x14ac:dyDescent="0.25">
      <c r="A43" s="21" t="s">
        <v>852</v>
      </c>
      <c r="B43" s="3" t="str">
        <f t="shared" si="1"/>
        <v>Bal_BO_PGxap</v>
      </c>
      <c r="C43" s="12" t="s">
        <v>8</v>
      </c>
      <c r="D43" s="12"/>
      <c r="E43" s="12" t="s">
        <v>76</v>
      </c>
      <c r="F43" s="25">
        <f>INDEX(Gr6Data,MATCH($E$3,'Data gruppe 6'!$C$2:$C$6,0),MATCH(B43,Gr6Var,0))</f>
        <v>25518</v>
      </c>
    </row>
    <row r="44" spans="1:6" x14ac:dyDescent="0.25">
      <c r="A44" s="21" t="s">
        <v>853</v>
      </c>
      <c r="B44" s="3" t="str">
        <f t="shared" si="1"/>
        <v>Bal_BO_PGpaf</v>
      </c>
      <c r="C44" s="12" t="s">
        <v>9</v>
      </c>
      <c r="D44" s="12"/>
      <c r="E44" s="12" t="s">
        <v>64</v>
      </c>
      <c r="F44" s="25">
        <f>INDEX(Gr6Data,MATCH($E$3,'Data gruppe 6'!$C$2:$C$6,0),MATCH(B44,Gr6Var,0))</f>
        <v>401</v>
      </c>
    </row>
    <row r="45" spans="1:6" x14ac:dyDescent="0.25">
      <c r="A45" s="21" t="s">
        <v>854</v>
      </c>
      <c r="B45" s="3" t="str">
        <f t="shared" si="1"/>
        <v>Bal_BO_PGTot</v>
      </c>
      <c r="C45" s="12"/>
      <c r="D45" s="12"/>
      <c r="E45" s="13" t="s">
        <v>77</v>
      </c>
      <c r="F45" s="25">
        <f>INDEX(Gr6Data,MATCH($E$3,'Data gruppe 6'!$C$2:$C$6,0),MATCH(B45,Gr6Var,0))</f>
        <v>2428579</v>
      </c>
    </row>
    <row r="46" spans="1:6" x14ac:dyDescent="0.25">
      <c r="A46" s="28"/>
      <c r="C46" s="12"/>
      <c r="D46" s="12"/>
      <c r="E46" s="12"/>
      <c r="F46" s="28"/>
    </row>
    <row r="47" spans="1:6" x14ac:dyDescent="0.25">
      <c r="A47" s="28"/>
      <c r="C47" s="12"/>
      <c r="D47" s="12"/>
      <c r="E47" s="13" t="s">
        <v>78</v>
      </c>
      <c r="F47" s="28"/>
    </row>
    <row r="48" spans="1:6" x14ac:dyDescent="0.25">
      <c r="A48" s="21" t="s">
        <v>855</v>
      </c>
      <c r="B48" s="3" t="str">
        <f t="shared" ref="B48:B53" si="2">"Bal_"&amp;$B$8&amp;"_"&amp;A48</f>
        <v>Bal_BO_PHpf</v>
      </c>
      <c r="C48" s="12" t="s">
        <v>10</v>
      </c>
      <c r="D48" s="12"/>
      <c r="E48" s="12" t="s">
        <v>79</v>
      </c>
      <c r="F48" s="25">
        <f>INDEX(Gr6Data,MATCH($E$3,'Data gruppe 6'!$C$2:$C$6,0),MATCH(B48,Gr6Var,0))</f>
        <v>1806</v>
      </c>
    </row>
    <row r="49" spans="1:6" x14ac:dyDescent="0.25">
      <c r="A49" s="21" t="s">
        <v>856</v>
      </c>
      <c r="B49" s="3" t="str">
        <f t="shared" si="2"/>
        <v>Bal_BO_PHus</v>
      </c>
      <c r="C49" s="12" t="s">
        <v>11</v>
      </c>
      <c r="D49" s="12"/>
      <c r="E49" s="12" t="s">
        <v>80</v>
      </c>
      <c r="F49" s="25">
        <f>INDEX(Gr6Data,MATCH($E$3,'Data gruppe 6'!$C$2:$C$6,0),MATCH(B49,Gr6Var,0))</f>
        <v>0</v>
      </c>
    </row>
    <row r="50" spans="1:6" x14ac:dyDescent="0.25">
      <c r="A50" s="21" t="s">
        <v>857</v>
      </c>
      <c r="B50" s="3" t="str">
        <f t="shared" si="2"/>
        <v>Bal_BO_PHrs</v>
      </c>
      <c r="C50" s="12" t="s">
        <v>12</v>
      </c>
      <c r="D50" s="12"/>
      <c r="E50" s="12" t="s">
        <v>81</v>
      </c>
      <c r="F50" s="25">
        <f>INDEX(Gr6Data,MATCH($E$3,'Data gruppe 6'!$C$2:$C$6,0),MATCH(B50,Gr6Var,0))</f>
        <v>0</v>
      </c>
    </row>
    <row r="51" spans="1:6" x14ac:dyDescent="0.25">
      <c r="A51" s="21" t="s">
        <v>858</v>
      </c>
      <c r="B51" s="3" t="str">
        <f t="shared" si="2"/>
        <v>Bal_BO_PHtg</v>
      </c>
      <c r="C51" s="12" t="s">
        <v>13</v>
      </c>
      <c r="D51" s="12"/>
      <c r="E51" s="12" t="s">
        <v>82</v>
      </c>
      <c r="F51" s="25">
        <f>INDEX(Gr6Data,MATCH($E$3,'Data gruppe 6'!$C$2:$C$6,0),MATCH(B51,Gr6Var,0))</f>
        <v>122</v>
      </c>
    </row>
    <row r="52" spans="1:6" x14ac:dyDescent="0.25">
      <c r="A52" s="21" t="s">
        <v>859</v>
      </c>
      <c r="B52" s="3" t="str">
        <f t="shared" si="2"/>
        <v>Bal_BO_PHxf</v>
      </c>
      <c r="C52" s="12" t="s">
        <v>38</v>
      </c>
      <c r="D52" s="12"/>
      <c r="E52" s="12" t="s">
        <v>83</v>
      </c>
      <c r="F52" s="25">
        <f>INDEX(Gr6Data,MATCH($E$3,'Data gruppe 6'!$C$2:$C$6,0),MATCH(B52,Gr6Var,0))</f>
        <v>37</v>
      </c>
    </row>
    <row r="53" spans="1:6" x14ac:dyDescent="0.25">
      <c r="A53" s="21" t="s">
        <v>860</v>
      </c>
      <c r="B53" s="3" t="str">
        <f t="shared" si="2"/>
        <v>Bal_BO_PHTot</v>
      </c>
      <c r="C53" s="12"/>
      <c r="D53" s="12"/>
      <c r="E53" s="13" t="s">
        <v>84</v>
      </c>
      <c r="F53" s="25">
        <f>INDEX(Gr6Data,MATCH($E$3,'Data gruppe 6'!$C$2:$C$6,0),MATCH(B53,Gr6Var,0))</f>
        <v>1965</v>
      </c>
    </row>
    <row r="54" spans="1:6" x14ac:dyDescent="0.25">
      <c r="A54" s="28"/>
      <c r="C54" s="12"/>
      <c r="D54" s="12"/>
      <c r="E54" s="12"/>
      <c r="F54" s="28"/>
    </row>
    <row r="55" spans="1:6" x14ac:dyDescent="0.25">
      <c r="A55" s="28"/>
      <c r="C55" s="12"/>
      <c r="D55" s="12"/>
      <c r="E55" s="13" t="s">
        <v>85</v>
      </c>
      <c r="F55" s="28"/>
    </row>
    <row r="56" spans="1:6" x14ac:dyDescent="0.25">
      <c r="A56" s="21" t="s">
        <v>843</v>
      </c>
      <c r="B56" s="3" t="str">
        <f>"Bal_"&amp;$B$8&amp;"_"&amp;A56</f>
        <v>Bal_BO_Pek</v>
      </c>
      <c r="C56" s="12" t="s">
        <v>39</v>
      </c>
      <c r="D56" s="12"/>
      <c r="E56" s="12" t="s">
        <v>85</v>
      </c>
      <c r="F56" s="25">
        <f>INDEX(Gr6Data,MATCH($E$3,'Data gruppe 6'!$C$2:$C$6,0),MATCH(B56,Gr6Var,0))</f>
        <v>25500</v>
      </c>
    </row>
    <row r="57" spans="1:6" x14ac:dyDescent="0.25">
      <c r="A57" s="28"/>
      <c r="C57" s="12"/>
      <c r="D57" s="12"/>
      <c r="E57" s="12"/>
      <c r="F57" s="28"/>
    </row>
    <row r="58" spans="1:6" x14ac:dyDescent="0.25">
      <c r="A58" s="28"/>
      <c r="C58" s="12"/>
      <c r="D58" s="12"/>
      <c r="E58" s="13" t="s">
        <v>86</v>
      </c>
      <c r="F58" s="28"/>
    </row>
    <row r="59" spans="1:6" x14ac:dyDescent="0.25">
      <c r="A59" s="21" t="s">
        <v>861</v>
      </c>
      <c r="B59" s="3" t="str">
        <f t="shared" ref="B59:B74" si="3">"Bal_"&amp;$B$8&amp;"_"&amp;A59</f>
        <v>Bal_BO_PEaag</v>
      </c>
      <c r="C59" s="12" t="s">
        <v>40</v>
      </c>
      <c r="D59" s="12"/>
      <c r="E59" s="12" t="s">
        <v>87</v>
      </c>
      <c r="F59" s="25">
        <f>INDEX(Gr6Data,MATCH($E$3,'Data gruppe 6'!$C$2:$C$6,0),MATCH(B59,Gr6Var,0))</f>
        <v>25236</v>
      </c>
    </row>
    <row r="60" spans="1:6" x14ac:dyDescent="0.25">
      <c r="A60" s="21" t="s">
        <v>862</v>
      </c>
      <c r="B60" s="3" t="str">
        <f t="shared" si="3"/>
        <v>Bal_BO_PEoe</v>
      </c>
      <c r="C60" s="12" t="s">
        <v>41</v>
      </c>
      <c r="D60" s="12"/>
      <c r="E60" s="12" t="s">
        <v>88</v>
      </c>
      <c r="F60" s="25">
        <f>INDEX(Gr6Data,MATCH($E$3,'Data gruppe 6'!$C$2:$C$6,0),MATCH(B60,Gr6Var,0))</f>
        <v>0</v>
      </c>
    </row>
    <row r="61" spans="1:6" x14ac:dyDescent="0.25">
      <c r="A61" s="21" t="s">
        <v>863</v>
      </c>
      <c r="B61" s="3" t="str">
        <f t="shared" si="3"/>
        <v>Bal_BO_PEav</v>
      </c>
      <c r="C61" s="12" t="s">
        <v>42</v>
      </c>
      <c r="D61" s="12"/>
      <c r="E61" s="12" t="s">
        <v>89</v>
      </c>
      <c r="F61" s="25">
        <f>INDEX(Gr6Data,MATCH($E$3,'Data gruppe 6'!$C$2:$C$6,0),MATCH(B61,Gr6Var,0))</f>
        <v>0</v>
      </c>
    </row>
    <row r="62" spans="1:6" x14ac:dyDescent="0.25">
      <c r="A62" s="21" t="s">
        <v>864</v>
      </c>
      <c r="B62" s="3" t="str">
        <f t="shared" si="3"/>
        <v>Bal_BO_PEo</v>
      </c>
      <c r="C62" s="12"/>
      <c r="D62" s="12" t="s">
        <v>911</v>
      </c>
      <c r="E62" s="12" t="s">
        <v>90</v>
      </c>
      <c r="F62" s="25">
        <f>INDEX(Gr6Data,MATCH($E$3,'Data gruppe 6'!$C$2:$C$6,0),MATCH(B62,Gr6Var,0))</f>
        <v>0</v>
      </c>
    </row>
    <row r="63" spans="1:6" x14ac:dyDescent="0.25">
      <c r="A63" s="21" t="s">
        <v>865</v>
      </c>
      <c r="B63" s="3" t="str">
        <f t="shared" si="3"/>
        <v>Bal_BO_PEavu</v>
      </c>
      <c r="C63" s="12"/>
      <c r="D63" s="12" t="s">
        <v>912</v>
      </c>
      <c r="E63" s="12" t="s">
        <v>91</v>
      </c>
      <c r="F63" s="25">
        <f>INDEX(Gr6Data,MATCH($E$3,'Data gruppe 6'!$C$2:$C$6,0),MATCH(B63,Gr6Var,0))</f>
        <v>0</v>
      </c>
    </row>
    <row r="64" spans="1:6" x14ac:dyDescent="0.25">
      <c r="A64" s="21" t="s">
        <v>866</v>
      </c>
      <c r="B64" s="3" t="str">
        <f t="shared" si="3"/>
        <v>Bal_BO_PEavs</v>
      </c>
      <c r="C64" s="12"/>
      <c r="D64" s="12" t="s">
        <v>913</v>
      </c>
      <c r="E64" s="12" t="s">
        <v>92</v>
      </c>
      <c r="F64" s="25">
        <f>INDEX(Gr6Data,MATCH($E$3,'Data gruppe 6'!$C$2:$C$6,0),MATCH(B64,Gr6Var,0))</f>
        <v>0</v>
      </c>
    </row>
    <row r="65" spans="1:6" x14ac:dyDescent="0.25">
      <c r="A65" s="21" t="s">
        <v>867</v>
      </c>
      <c r="B65" s="3" t="str">
        <f t="shared" si="3"/>
        <v>Bal_BO_PEavo</v>
      </c>
      <c r="C65" s="12"/>
      <c r="D65" s="12" t="s">
        <v>914</v>
      </c>
      <c r="E65" s="12" t="s">
        <v>93</v>
      </c>
      <c r="F65" s="25">
        <f>INDEX(Gr6Data,MATCH($E$3,'Data gruppe 6'!$C$2:$C$6,0),MATCH(B65,Gr6Var,0))</f>
        <v>0</v>
      </c>
    </row>
    <row r="66" spans="1:6" x14ac:dyDescent="0.25">
      <c r="A66" s="21" t="s">
        <v>868</v>
      </c>
      <c r="B66" s="3" t="str">
        <f t="shared" si="3"/>
        <v>Bal_BO_PExv</v>
      </c>
      <c r="C66" s="12"/>
      <c r="D66" s="12" t="s">
        <v>915</v>
      </c>
      <c r="E66" s="12" t="s">
        <v>94</v>
      </c>
      <c r="F66" s="25">
        <f>INDEX(Gr6Data,MATCH($E$3,'Data gruppe 6'!$C$2:$C$6,0),MATCH(B66,Gr6Var,0))</f>
        <v>0</v>
      </c>
    </row>
    <row r="67" spans="1:6" x14ac:dyDescent="0.25">
      <c r="A67" s="21" t="s">
        <v>869</v>
      </c>
      <c r="B67" s="3" t="str">
        <f t="shared" si="3"/>
        <v>Bal_BO_PExr</v>
      </c>
      <c r="C67" s="12" t="s">
        <v>102</v>
      </c>
      <c r="D67" s="12"/>
      <c r="E67" s="12" t="s">
        <v>95</v>
      </c>
      <c r="F67" s="25">
        <f>INDEX(Gr6Data,MATCH($E$3,'Data gruppe 6'!$C$2:$C$6,0),MATCH(B67,Gr6Var,0))</f>
        <v>400</v>
      </c>
    </row>
    <row r="68" spans="1:6" x14ac:dyDescent="0.25">
      <c r="A68" s="21" t="s">
        <v>870</v>
      </c>
      <c r="B68" s="3" t="str">
        <f t="shared" si="3"/>
        <v>Bal_BO_PElr</v>
      </c>
      <c r="C68" s="12"/>
      <c r="D68" s="12" t="s">
        <v>916</v>
      </c>
      <c r="E68" s="12" t="s">
        <v>110</v>
      </c>
      <c r="F68" s="25">
        <f>INDEX(Gr6Data,MATCH($E$3,'Data gruppe 6'!$C$2:$C$6,0),MATCH(B68,Gr6Var,0))</f>
        <v>0</v>
      </c>
    </row>
    <row r="69" spans="1:6" x14ac:dyDescent="0.25">
      <c r="A69" s="21" t="s">
        <v>871</v>
      </c>
      <c r="B69" s="3" t="str">
        <f t="shared" si="3"/>
        <v>Bal_BO_PEvr</v>
      </c>
      <c r="C69" s="12"/>
      <c r="D69" s="12" t="s">
        <v>917</v>
      </c>
      <c r="E69" s="12" t="s">
        <v>96</v>
      </c>
      <c r="F69" s="25">
        <f>INDEX(Gr6Data,MATCH($E$3,'Data gruppe 6'!$C$2:$C$6,0),MATCH(B69,Gr6Var,0))</f>
        <v>0</v>
      </c>
    </row>
    <row r="70" spans="1:6" x14ac:dyDescent="0.25">
      <c r="A70" s="21" t="s">
        <v>872</v>
      </c>
      <c r="B70" s="3" t="str">
        <f t="shared" si="3"/>
        <v>Bal_BO_PErs</v>
      </c>
      <c r="C70" s="12"/>
      <c r="D70" s="12" t="s">
        <v>918</v>
      </c>
      <c r="E70" s="12" t="s">
        <v>97</v>
      </c>
      <c r="F70" s="25">
        <f>INDEX(Gr6Data,MATCH($E$3,'Data gruppe 6'!$C$2:$C$6,0),MATCH(B70,Gr6Var,0))</f>
        <v>0</v>
      </c>
    </row>
    <row r="71" spans="1:6" x14ac:dyDescent="0.25">
      <c r="A71" s="21" t="s">
        <v>873</v>
      </c>
      <c r="B71" s="3" t="str">
        <f t="shared" si="3"/>
        <v>Bal_BO_PExs</v>
      </c>
      <c r="C71" s="12"/>
      <c r="D71" s="12" t="s">
        <v>919</v>
      </c>
      <c r="E71" s="12" t="s">
        <v>98</v>
      </c>
      <c r="F71" s="25">
        <f>INDEX(Gr6Data,MATCH($E$3,'Data gruppe 6'!$C$2:$C$6,0),MATCH(B71,Gr6Var,0))</f>
        <v>400</v>
      </c>
    </row>
    <row r="72" spans="1:6" x14ac:dyDescent="0.25">
      <c r="A72" s="21" t="s">
        <v>874</v>
      </c>
      <c r="B72" s="3" t="str">
        <f t="shared" si="3"/>
        <v>Bal_BO_PEou</v>
      </c>
      <c r="C72" s="12" t="s">
        <v>103</v>
      </c>
      <c r="D72" s="12"/>
      <c r="E72" s="12" t="s">
        <v>99</v>
      </c>
      <c r="F72" s="25">
        <f>INDEX(Gr6Data,MATCH($E$3,'Data gruppe 6'!$C$2:$C$6,0),MATCH(B72,Gr6Var,0))</f>
        <v>224501</v>
      </c>
    </row>
    <row r="73" spans="1:6" x14ac:dyDescent="0.25">
      <c r="A73" s="21" t="s">
        <v>875</v>
      </c>
      <c r="B73" s="3" t="str">
        <f t="shared" si="3"/>
        <v>Bal_BO_PEekTot</v>
      </c>
      <c r="C73" s="12"/>
      <c r="D73" s="12"/>
      <c r="E73" s="13" t="s">
        <v>100</v>
      </c>
      <c r="F73" s="25">
        <f>INDEX(Gr6Data,MATCH($E$3,'Data gruppe 6'!$C$2:$C$6,0),MATCH(B73,Gr6Var,0))</f>
        <v>250137</v>
      </c>
    </row>
    <row r="74" spans="1:6" x14ac:dyDescent="0.25">
      <c r="A74" s="21" t="s">
        <v>469</v>
      </c>
      <c r="B74" s="3" t="str">
        <f t="shared" si="3"/>
        <v>Bal_BO_PTot</v>
      </c>
      <c r="C74" s="12"/>
      <c r="D74" s="12"/>
      <c r="E74" s="13" t="s">
        <v>101</v>
      </c>
      <c r="F74" s="25">
        <f>INDEX(Gr6Data,MATCH($E$3,'Data gruppe 6'!$C$2:$C$6,0),MATCH(B74,Gr6Var,0))</f>
        <v>2706181</v>
      </c>
    </row>
    <row r="75" spans="1:6" x14ac:dyDescent="0.25"/>
  </sheetData>
  <sheetProtection algorithmName="SHA-512" hashValue="f91TONi4/dT4p6aUL/7PPLqmrCxKgobSN+hdgOvjZ1F3iq02PxtpUuUT3ZkVRvXBMiVu/fk/36LDYnfDffUN8w==" saltValue="Va2gWACFGwgtPYZrPCMsTw==" spinCount="100000" sheet="1" objects="1" scenarios="1"/>
  <mergeCells count="6">
    <mergeCell ref="C6:F6"/>
    <mergeCell ref="C1:E1"/>
    <mergeCell ref="C3:D3"/>
    <mergeCell ref="E3:F3"/>
    <mergeCell ref="C4:D4"/>
    <mergeCell ref="E4:F4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 6'!$C$2:$C$5</xm:f>
          </x14:formula1>
          <xm:sqref>E3:F3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5">
    <tabColor theme="4"/>
  </sheetPr>
  <dimension ref="A1:C120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49.42578125" style="3" customWidth="1"/>
    <col min="2" max="2" width="11.85546875" style="3" customWidth="1"/>
    <col min="3" max="3" width="9.140625" style="36" customWidth="1"/>
    <col min="4" max="16384" width="9.140625" style="36" hidden="1"/>
  </cols>
  <sheetData>
    <row r="1" spans="1:2" x14ac:dyDescent="0.25">
      <c r="A1" s="156" t="s">
        <v>1228</v>
      </c>
      <c r="B1" s="156"/>
    </row>
    <row r="2" spans="1:2" x14ac:dyDescent="0.25"/>
    <row r="3" spans="1:2" ht="46.5" customHeight="1" x14ac:dyDescent="0.25">
      <c r="A3" s="183" t="s">
        <v>1234</v>
      </c>
      <c r="B3" s="184"/>
    </row>
    <row r="4" spans="1:2" x14ac:dyDescent="0.25">
      <c r="A4" s="150"/>
      <c r="B4" s="150"/>
    </row>
    <row r="5" spans="1:2" x14ac:dyDescent="0.25">
      <c r="A5" s="150"/>
      <c r="B5" s="151" t="s">
        <v>1235</v>
      </c>
    </row>
    <row r="6" spans="1:2" x14ac:dyDescent="0.25">
      <c r="A6" s="152" t="s">
        <v>1236</v>
      </c>
      <c r="B6" s="152"/>
    </row>
    <row r="7" spans="1:2" x14ac:dyDescent="0.25">
      <c r="A7" s="153" t="s">
        <v>1255</v>
      </c>
      <c r="B7" s="153">
        <v>5301</v>
      </c>
    </row>
    <row r="8" spans="1:2" x14ac:dyDescent="0.25">
      <c r="A8" s="153" t="s">
        <v>1081</v>
      </c>
      <c r="B8" s="153">
        <v>7681</v>
      </c>
    </row>
    <row r="9" spans="1:2" x14ac:dyDescent="0.25">
      <c r="A9" s="153" t="s">
        <v>1127</v>
      </c>
      <c r="B9" s="153">
        <v>13290</v>
      </c>
    </row>
    <row r="10" spans="1:2" x14ac:dyDescent="0.25">
      <c r="A10" s="153"/>
      <c r="B10" s="153"/>
    </row>
    <row r="11" spans="1:2" x14ac:dyDescent="0.25">
      <c r="A11" s="152" t="s">
        <v>1237</v>
      </c>
      <c r="B11" s="154"/>
    </row>
    <row r="12" spans="1:2" x14ac:dyDescent="0.25">
      <c r="A12" s="153" t="s">
        <v>1082</v>
      </c>
      <c r="B12" s="153">
        <v>1671</v>
      </c>
    </row>
    <row r="13" spans="1:2" x14ac:dyDescent="0.25">
      <c r="A13" s="153" t="s">
        <v>1128</v>
      </c>
      <c r="B13" s="153">
        <v>9634</v>
      </c>
    </row>
    <row r="14" spans="1:2" x14ac:dyDescent="0.25">
      <c r="A14" s="153" t="s">
        <v>1083</v>
      </c>
      <c r="B14" s="153">
        <v>9797</v>
      </c>
    </row>
    <row r="15" spans="1:2" x14ac:dyDescent="0.25">
      <c r="A15" s="153"/>
      <c r="B15" s="153"/>
    </row>
    <row r="16" spans="1:2" x14ac:dyDescent="0.25">
      <c r="A16" s="152" t="s">
        <v>1238</v>
      </c>
      <c r="B16" s="154"/>
    </row>
    <row r="17" spans="1:2" x14ac:dyDescent="0.25">
      <c r="A17" s="153" t="s">
        <v>1084</v>
      </c>
      <c r="B17" s="153">
        <v>6620</v>
      </c>
    </row>
    <row r="18" spans="1:2" x14ac:dyDescent="0.25">
      <c r="A18" s="153"/>
      <c r="B18" s="153"/>
    </row>
    <row r="19" spans="1:2" x14ac:dyDescent="0.25">
      <c r="A19" s="152" t="s">
        <v>1239</v>
      </c>
      <c r="B19" s="154"/>
    </row>
    <row r="20" spans="1:2" x14ac:dyDescent="0.25">
      <c r="A20" s="153" t="s">
        <v>1085</v>
      </c>
      <c r="B20" s="153">
        <v>5999</v>
      </c>
    </row>
    <row r="21" spans="1:2" x14ac:dyDescent="0.25">
      <c r="A21" s="153" t="s">
        <v>1086</v>
      </c>
      <c r="B21" s="153">
        <v>3000</v>
      </c>
    </row>
    <row r="22" spans="1:2" x14ac:dyDescent="0.25">
      <c r="A22" s="153" t="s">
        <v>1087</v>
      </c>
      <c r="B22" s="153">
        <v>9686</v>
      </c>
    </row>
    <row r="23" spans="1:2" x14ac:dyDescent="0.25">
      <c r="A23" s="153" t="s">
        <v>1088</v>
      </c>
      <c r="B23" s="153">
        <v>7320</v>
      </c>
    </row>
    <row r="24" spans="1:2" x14ac:dyDescent="0.25">
      <c r="A24" s="153" t="s">
        <v>1089</v>
      </c>
      <c r="B24" s="153">
        <v>537</v>
      </c>
    </row>
    <row r="25" spans="1:2" x14ac:dyDescent="0.25">
      <c r="A25" s="153"/>
      <c r="B25" s="153"/>
    </row>
    <row r="26" spans="1:2" x14ac:dyDescent="0.25">
      <c r="A26" s="152" t="s">
        <v>1240</v>
      </c>
      <c r="B26" s="154"/>
    </row>
    <row r="27" spans="1:2" x14ac:dyDescent="0.25">
      <c r="A27" s="153" t="s">
        <v>1090</v>
      </c>
      <c r="B27" s="153">
        <v>9137</v>
      </c>
    </row>
    <row r="28" spans="1:2" x14ac:dyDescent="0.25">
      <c r="A28" s="153"/>
      <c r="B28" s="153"/>
    </row>
    <row r="29" spans="1:2" x14ac:dyDescent="0.25">
      <c r="A29" s="152" t="s">
        <v>1241</v>
      </c>
      <c r="B29" s="153"/>
    </row>
    <row r="30" spans="1:2" x14ac:dyDescent="0.25">
      <c r="A30" s="153" t="s">
        <v>1367</v>
      </c>
      <c r="B30" s="153">
        <v>28003</v>
      </c>
    </row>
    <row r="31" spans="1:2" x14ac:dyDescent="0.25">
      <c r="A31" s="153" t="s">
        <v>1129</v>
      </c>
      <c r="B31" s="153">
        <v>9684</v>
      </c>
    </row>
    <row r="32" spans="1:2" x14ac:dyDescent="0.25">
      <c r="A32" s="153" t="s">
        <v>1130</v>
      </c>
      <c r="B32" s="153">
        <v>13070</v>
      </c>
    </row>
    <row r="33" spans="1:2" x14ac:dyDescent="0.25">
      <c r="A33" s="153" t="s">
        <v>1091</v>
      </c>
      <c r="B33" s="153">
        <v>9860</v>
      </c>
    </row>
    <row r="34" spans="1:2" x14ac:dyDescent="0.25">
      <c r="A34" s="153" t="s">
        <v>1092</v>
      </c>
      <c r="B34" s="153">
        <v>13080</v>
      </c>
    </row>
    <row r="35" spans="1:2" x14ac:dyDescent="0.25">
      <c r="A35" s="153" t="s">
        <v>1093</v>
      </c>
      <c r="B35" s="153">
        <v>9740</v>
      </c>
    </row>
    <row r="36" spans="1:2" x14ac:dyDescent="0.25">
      <c r="A36" s="153" t="s">
        <v>1094</v>
      </c>
      <c r="B36" s="153">
        <v>9133</v>
      </c>
    </row>
    <row r="37" spans="1:2" x14ac:dyDescent="0.25">
      <c r="A37" s="153" t="s">
        <v>1095</v>
      </c>
      <c r="B37" s="153">
        <v>844</v>
      </c>
    </row>
    <row r="38" spans="1:2" x14ac:dyDescent="0.25">
      <c r="A38" s="153"/>
      <c r="B38" s="153"/>
    </row>
    <row r="39" spans="1:2" x14ac:dyDescent="0.25">
      <c r="A39" s="152" t="s">
        <v>1242</v>
      </c>
      <c r="B39" s="154"/>
    </row>
    <row r="40" spans="1:2" x14ac:dyDescent="0.25">
      <c r="A40" s="153" t="s">
        <v>1096</v>
      </c>
      <c r="B40" s="153">
        <v>6471</v>
      </c>
    </row>
    <row r="41" spans="1:2" x14ac:dyDescent="0.25">
      <c r="A41" s="153"/>
      <c r="B41" s="153"/>
    </row>
    <row r="42" spans="1:2" x14ac:dyDescent="0.25">
      <c r="A42" s="152" t="s">
        <v>1243</v>
      </c>
      <c r="B42" s="154"/>
    </row>
    <row r="43" spans="1:2" x14ac:dyDescent="0.25">
      <c r="A43" s="153" t="s">
        <v>1097</v>
      </c>
      <c r="B43" s="153">
        <v>7500</v>
      </c>
    </row>
    <row r="44" spans="1:2" x14ac:dyDescent="0.25">
      <c r="A44" s="153"/>
      <c r="B44" s="153"/>
    </row>
    <row r="45" spans="1:2" x14ac:dyDescent="0.25">
      <c r="A45" s="152" t="s">
        <v>1244</v>
      </c>
      <c r="B45" s="154"/>
    </row>
    <row r="46" spans="1:2" x14ac:dyDescent="0.25">
      <c r="A46" s="153" t="s">
        <v>1098</v>
      </c>
      <c r="B46" s="153">
        <v>9217</v>
      </c>
    </row>
    <row r="47" spans="1:2" x14ac:dyDescent="0.25">
      <c r="A47" s="153" t="s">
        <v>1099</v>
      </c>
      <c r="B47" s="153">
        <v>7858</v>
      </c>
    </row>
    <row r="48" spans="1:2" x14ac:dyDescent="0.25">
      <c r="A48" s="153"/>
      <c r="B48" s="153"/>
    </row>
    <row r="49" spans="1:2" x14ac:dyDescent="0.25">
      <c r="A49" s="152" t="s">
        <v>1245</v>
      </c>
      <c r="B49" s="154"/>
    </row>
    <row r="50" spans="1:2" x14ac:dyDescent="0.25">
      <c r="A50" s="153" t="s">
        <v>1131</v>
      </c>
      <c r="B50" s="153">
        <v>9135</v>
      </c>
    </row>
    <row r="51" spans="1:2" x14ac:dyDescent="0.25">
      <c r="A51" s="153" t="s">
        <v>1100</v>
      </c>
      <c r="B51" s="153">
        <v>7930</v>
      </c>
    </row>
    <row r="52" spans="1:2" x14ac:dyDescent="0.25">
      <c r="A52" s="153"/>
      <c r="B52" s="153"/>
    </row>
    <row r="53" spans="1:2" x14ac:dyDescent="0.25">
      <c r="A53" s="152" t="s">
        <v>1246</v>
      </c>
      <c r="B53" s="154"/>
    </row>
    <row r="54" spans="1:2" x14ac:dyDescent="0.25">
      <c r="A54" s="153" t="s">
        <v>1101</v>
      </c>
      <c r="B54" s="153">
        <v>9283</v>
      </c>
    </row>
    <row r="55" spans="1:2" x14ac:dyDescent="0.25">
      <c r="A55" s="153" t="s">
        <v>1132</v>
      </c>
      <c r="B55" s="153">
        <v>5125</v>
      </c>
    </row>
    <row r="56" spans="1:2" x14ac:dyDescent="0.25">
      <c r="A56" s="153" t="s">
        <v>1258</v>
      </c>
      <c r="B56" s="153">
        <v>6520</v>
      </c>
    </row>
    <row r="57" spans="1:2" x14ac:dyDescent="0.25">
      <c r="A57" s="153" t="s">
        <v>1368</v>
      </c>
      <c r="B57" s="153">
        <v>28002</v>
      </c>
    </row>
    <row r="58" spans="1:2" x14ac:dyDescent="0.25">
      <c r="A58" s="153" t="s">
        <v>1103</v>
      </c>
      <c r="B58" s="153">
        <v>6771</v>
      </c>
    </row>
    <row r="59" spans="1:2" x14ac:dyDescent="0.25">
      <c r="A59" s="153" t="s">
        <v>1102</v>
      </c>
      <c r="B59" s="153">
        <v>400</v>
      </c>
    </row>
    <row r="60" spans="1:2" x14ac:dyDescent="0.25">
      <c r="A60" s="153"/>
      <c r="B60" s="153"/>
    </row>
    <row r="61" spans="1:2" x14ac:dyDescent="0.25">
      <c r="A61" s="152" t="s">
        <v>1247</v>
      </c>
      <c r="B61" s="154"/>
    </row>
    <row r="62" spans="1:2" x14ac:dyDescent="0.25">
      <c r="A62" s="153" t="s">
        <v>1133</v>
      </c>
      <c r="B62" s="153">
        <v>28001</v>
      </c>
    </row>
    <row r="63" spans="1:2" x14ac:dyDescent="0.25">
      <c r="A63" s="153" t="s">
        <v>1104</v>
      </c>
      <c r="B63" s="153">
        <v>13460</v>
      </c>
    </row>
    <row r="64" spans="1:2" x14ac:dyDescent="0.25">
      <c r="A64" s="153" t="s">
        <v>1105</v>
      </c>
      <c r="B64" s="153">
        <v>755</v>
      </c>
    </row>
    <row r="65" spans="1:2" x14ac:dyDescent="0.25">
      <c r="A65" s="153" t="s">
        <v>1106</v>
      </c>
      <c r="B65" s="153">
        <v>6140</v>
      </c>
    </row>
    <row r="66" spans="1:2" x14ac:dyDescent="0.25">
      <c r="A66" s="153"/>
      <c r="B66" s="153"/>
    </row>
    <row r="67" spans="1:2" x14ac:dyDescent="0.25">
      <c r="A67" s="152" t="s">
        <v>1248</v>
      </c>
      <c r="B67" s="154"/>
    </row>
    <row r="68" spans="1:2" x14ac:dyDescent="0.25">
      <c r="A68" s="153" t="s">
        <v>1107</v>
      </c>
      <c r="B68" s="153">
        <v>6860</v>
      </c>
    </row>
    <row r="69" spans="1:2" x14ac:dyDescent="0.25">
      <c r="A69" s="153" t="s">
        <v>1138</v>
      </c>
      <c r="B69" s="153">
        <v>9865</v>
      </c>
    </row>
    <row r="70" spans="1:2" x14ac:dyDescent="0.25">
      <c r="A70" s="153" t="s">
        <v>1108</v>
      </c>
      <c r="B70" s="153">
        <v>8117</v>
      </c>
    </row>
    <row r="71" spans="1:2" x14ac:dyDescent="0.25">
      <c r="A71" s="153"/>
      <c r="B71" s="153"/>
    </row>
    <row r="72" spans="1:2" x14ac:dyDescent="0.25">
      <c r="A72" s="152" t="s">
        <v>1249</v>
      </c>
      <c r="B72" s="154"/>
    </row>
    <row r="73" spans="1:2" x14ac:dyDescent="0.25">
      <c r="A73" s="153" t="s">
        <v>1139</v>
      </c>
      <c r="B73" s="153">
        <v>9181</v>
      </c>
    </row>
    <row r="74" spans="1:2" x14ac:dyDescent="0.25">
      <c r="A74" s="153" t="s">
        <v>1140</v>
      </c>
      <c r="B74" s="153">
        <v>6460</v>
      </c>
    </row>
    <row r="75" spans="1:2" x14ac:dyDescent="0.25">
      <c r="A75" s="153" t="s">
        <v>1109</v>
      </c>
      <c r="B75" s="153">
        <v>7570</v>
      </c>
    </row>
    <row r="76" spans="1:2" x14ac:dyDescent="0.25">
      <c r="A76" s="153" t="s">
        <v>1134</v>
      </c>
      <c r="B76" s="153">
        <v>1693</v>
      </c>
    </row>
    <row r="77" spans="1:2" x14ac:dyDescent="0.25">
      <c r="A77" s="153"/>
      <c r="B77" s="153"/>
    </row>
    <row r="78" spans="1:2" x14ac:dyDescent="0.25">
      <c r="A78" s="152" t="s">
        <v>1250</v>
      </c>
      <c r="B78" s="154"/>
    </row>
    <row r="79" spans="1:2" x14ac:dyDescent="0.25">
      <c r="A79" s="153" t="s">
        <v>1256</v>
      </c>
      <c r="B79" s="153">
        <v>7670</v>
      </c>
    </row>
    <row r="80" spans="1:2" x14ac:dyDescent="0.25">
      <c r="A80" s="153" t="s">
        <v>1110</v>
      </c>
      <c r="B80" s="153">
        <v>847</v>
      </c>
    </row>
    <row r="81" spans="1:2" x14ac:dyDescent="0.25">
      <c r="A81" s="153" t="s">
        <v>1111</v>
      </c>
      <c r="B81" s="153">
        <v>9354</v>
      </c>
    </row>
    <row r="82" spans="1:2" x14ac:dyDescent="0.25">
      <c r="A82" s="153"/>
      <c r="B82" s="153"/>
    </row>
    <row r="83" spans="1:2" x14ac:dyDescent="0.25">
      <c r="A83" s="152" t="s">
        <v>1251</v>
      </c>
      <c r="B83" s="154"/>
    </row>
    <row r="84" spans="1:2" x14ac:dyDescent="0.25">
      <c r="A84" s="153" t="s">
        <v>1112</v>
      </c>
      <c r="B84" s="153">
        <v>7890</v>
      </c>
    </row>
    <row r="85" spans="1:2" x14ac:dyDescent="0.25">
      <c r="A85" s="153" t="s">
        <v>1113</v>
      </c>
      <c r="B85" s="153">
        <v>1149</v>
      </c>
    </row>
    <row r="86" spans="1:2" x14ac:dyDescent="0.25">
      <c r="A86" s="153" t="s">
        <v>1114</v>
      </c>
      <c r="B86" s="153">
        <v>7780</v>
      </c>
    </row>
    <row r="87" spans="1:2" x14ac:dyDescent="0.25">
      <c r="A87" s="153" t="s">
        <v>1115</v>
      </c>
      <c r="B87" s="153">
        <v>9380</v>
      </c>
    </row>
    <row r="88" spans="1:2" x14ac:dyDescent="0.25">
      <c r="A88" s="153" t="s">
        <v>1116</v>
      </c>
      <c r="B88" s="153">
        <v>9312</v>
      </c>
    </row>
    <row r="89" spans="1:2" x14ac:dyDescent="0.25">
      <c r="A89" s="153" t="s">
        <v>1117</v>
      </c>
      <c r="B89" s="153">
        <v>9827</v>
      </c>
    </row>
    <row r="90" spans="1:2" x14ac:dyDescent="0.25">
      <c r="A90" s="153" t="s">
        <v>1135</v>
      </c>
      <c r="B90" s="153">
        <v>579</v>
      </c>
    </row>
    <row r="91" spans="1:2" x14ac:dyDescent="0.25">
      <c r="A91" s="153" t="s">
        <v>1118</v>
      </c>
      <c r="B91" s="153">
        <v>9388</v>
      </c>
    </row>
    <row r="92" spans="1:2" x14ac:dyDescent="0.25">
      <c r="A92" s="153" t="s">
        <v>1123</v>
      </c>
      <c r="B92" s="153">
        <v>9682</v>
      </c>
    </row>
    <row r="93" spans="1:2" x14ac:dyDescent="0.25">
      <c r="A93" s="153" t="s">
        <v>1119</v>
      </c>
      <c r="B93" s="153">
        <v>9335</v>
      </c>
    </row>
    <row r="94" spans="1:2" x14ac:dyDescent="0.25">
      <c r="A94" s="153" t="s">
        <v>1120</v>
      </c>
      <c r="B94" s="153">
        <v>522</v>
      </c>
    </row>
    <row r="95" spans="1:2" x14ac:dyDescent="0.25">
      <c r="A95" s="153" t="s">
        <v>1121</v>
      </c>
      <c r="B95" s="153">
        <v>9090</v>
      </c>
    </row>
    <row r="96" spans="1:2" x14ac:dyDescent="0.25">
      <c r="A96" s="153" t="s">
        <v>1122</v>
      </c>
      <c r="B96" s="153">
        <v>9070</v>
      </c>
    </row>
    <row r="97" spans="1:2" x14ac:dyDescent="0.25">
      <c r="A97" s="153" t="s">
        <v>1136</v>
      </c>
      <c r="B97" s="153">
        <v>9629</v>
      </c>
    </row>
    <row r="98" spans="1:2" x14ac:dyDescent="0.25">
      <c r="A98" s="153" t="s">
        <v>1141</v>
      </c>
      <c r="B98" s="153">
        <v>9870</v>
      </c>
    </row>
    <row r="99" spans="1:2" x14ac:dyDescent="0.25">
      <c r="A99" s="153" t="s">
        <v>1124</v>
      </c>
      <c r="B99" s="153">
        <v>8079</v>
      </c>
    </row>
    <row r="100" spans="1:2" x14ac:dyDescent="0.25">
      <c r="A100" s="153" t="s">
        <v>1137</v>
      </c>
      <c r="B100" s="153">
        <v>9124</v>
      </c>
    </row>
    <row r="101" spans="1:2" x14ac:dyDescent="0.25">
      <c r="A101" s="153"/>
      <c r="B101" s="153"/>
    </row>
    <row r="102" spans="1:2" x14ac:dyDescent="0.25">
      <c r="A102" s="152" t="s">
        <v>1252</v>
      </c>
      <c r="B102" s="154"/>
    </row>
    <row r="103" spans="1:2" x14ac:dyDescent="0.25">
      <c r="A103" s="153" t="s">
        <v>1125</v>
      </c>
      <c r="B103" s="153">
        <v>6880</v>
      </c>
    </row>
    <row r="104" spans="1:2" x14ac:dyDescent="0.25">
      <c r="A104" s="153"/>
      <c r="B104" s="153"/>
    </row>
    <row r="105" spans="1:2" x14ac:dyDescent="0.25">
      <c r="A105" s="152" t="s">
        <v>1253</v>
      </c>
      <c r="B105" s="154"/>
    </row>
    <row r="106" spans="1:2" x14ac:dyDescent="0.25">
      <c r="A106" s="153" t="s">
        <v>1126</v>
      </c>
      <c r="B106" s="153">
        <v>7730</v>
      </c>
    </row>
    <row r="107" spans="1:2" x14ac:dyDescent="0.25">
      <c r="A107" s="153"/>
      <c r="B107" s="153"/>
    </row>
    <row r="108" spans="1:2" x14ac:dyDescent="0.25">
      <c r="A108" s="152" t="s">
        <v>1254</v>
      </c>
      <c r="B108" s="154"/>
    </row>
    <row r="109" spans="1:2" x14ac:dyDescent="0.25">
      <c r="A109" s="153" t="s">
        <v>1257</v>
      </c>
      <c r="B109" s="153">
        <v>13350</v>
      </c>
    </row>
    <row r="110" spans="1:2" x14ac:dyDescent="0.25"/>
    <row r="111" spans="1:2" x14ac:dyDescent="0.25"/>
    <row r="112" spans="1: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x14ac:dyDescent="0.25"/>
    <row r="119" hidden="1" x14ac:dyDescent="0.25"/>
    <row r="120" hidden="1" x14ac:dyDescent="0.25"/>
  </sheetData>
  <sheetProtection algorithmName="SHA-512" hashValue="xLvx8VeJrS5OrPgyfPbVjzEJ5mZfLXveORQz0TbTsb3iHnkF666/xrPkcbw8JU5UfJs468QOfmLhwNBt4ycuDA==" saltValue="yEaKJm7Wxep62W5FpyIQOg==" spinCount="100000" sheet="1" objects="1" scenarios="1"/>
  <sortState ref="A113:B114">
    <sortCondition ref="A113"/>
  </sortState>
  <mergeCells count="2">
    <mergeCell ref="A1:B1"/>
    <mergeCell ref="A3:B3"/>
  </mergeCells>
  <hyperlinks>
    <hyperlink ref="A1: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2" manualBreakCount="2">
    <brk id="45" max="1" man="1"/>
    <brk id="83" max="1" man="1"/>
  </rowBreaks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6">
    <tabColor theme="2"/>
    <pageSetUpPr fitToPage="1"/>
  </sheetPr>
  <dimension ref="A1:G143"/>
  <sheetViews>
    <sheetView showGridLines="0" zoomScaleNormal="100" workbookViewId="0">
      <selection sqref="A1:C1"/>
    </sheetView>
  </sheetViews>
  <sheetFormatPr defaultColWidth="0" defaultRowHeight="12.75" zeroHeight="1" x14ac:dyDescent="0.2"/>
  <cols>
    <col min="1" max="1" width="9.42578125" style="37" customWidth="1"/>
    <col min="2" max="2" width="31.28515625" style="37" customWidth="1"/>
    <col min="3" max="3" width="8.7109375" style="37" customWidth="1"/>
    <col min="4" max="4" width="28.5703125" style="37" customWidth="1"/>
    <col min="5" max="5" width="8.140625" style="37" customWidth="1"/>
    <col min="6" max="6" width="29.7109375" style="37" customWidth="1"/>
    <col min="7" max="7" width="8.7109375" style="37" customWidth="1"/>
    <col min="8" max="16384" width="8.7109375" style="37" hidden="1"/>
  </cols>
  <sheetData>
    <row r="1" spans="1:6" x14ac:dyDescent="0.2">
      <c r="A1" s="156" t="s">
        <v>1228</v>
      </c>
      <c r="B1" s="156"/>
      <c r="C1" s="156"/>
    </row>
    <row r="2" spans="1:6" x14ac:dyDescent="0.2"/>
    <row r="3" spans="1:6" ht="23.25" x14ac:dyDescent="0.2">
      <c r="A3" s="192" t="s">
        <v>1374</v>
      </c>
      <c r="B3" s="193"/>
      <c r="C3" s="193"/>
      <c r="D3" s="193"/>
      <c r="E3" s="193"/>
      <c r="F3" s="193"/>
    </row>
    <row r="4" spans="1:6" s="3" customFormat="1" ht="15" x14ac:dyDescent="0.25"/>
    <row r="5" spans="1:6" ht="15" x14ac:dyDescent="0.25">
      <c r="A5" s="38" t="s">
        <v>1229</v>
      </c>
      <c r="B5" s="39"/>
      <c r="C5" s="39"/>
      <c r="D5" s="40"/>
      <c r="E5" s="39"/>
      <c r="F5" s="41"/>
    </row>
    <row r="6" spans="1:6" x14ac:dyDescent="0.2">
      <c r="A6" s="42">
        <v>3000</v>
      </c>
      <c r="B6" s="43" t="s">
        <v>1086</v>
      </c>
      <c r="C6" s="43">
        <v>9380</v>
      </c>
      <c r="D6" s="43" t="s">
        <v>1115</v>
      </c>
      <c r="E6" s="43"/>
      <c r="F6" s="45"/>
    </row>
    <row r="7" spans="1:6" x14ac:dyDescent="0.2">
      <c r="A7" s="42">
        <v>7858</v>
      </c>
      <c r="B7" s="43" t="s">
        <v>1099</v>
      </c>
      <c r="C7" s="43"/>
      <c r="D7" s="44"/>
      <c r="E7" s="44"/>
      <c r="F7" s="45"/>
    </row>
    <row r="8" spans="1:6" x14ac:dyDescent="0.2">
      <c r="A8" s="42">
        <v>8079</v>
      </c>
      <c r="B8" s="43" t="s">
        <v>1124</v>
      </c>
      <c r="C8" s="43"/>
      <c r="D8" s="44"/>
      <c r="E8" s="44"/>
      <c r="F8" s="45"/>
    </row>
    <row r="9" spans="1:6" x14ac:dyDescent="0.2">
      <c r="A9" s="42">
        <v>8117</v>
      </c>
      <c r="B9" s="43" t="s">
        <v>1108</v>
      </c>
      <c r="C9" s="43"/>
      <c r="D9" s="44"/>
      <c r="E9" s="44"/>
      <c r="F9" s="45"/>
    </row>
    <row r="10" spans="1:6" x14ac:dyDescent="0.2">
      <c r="A10" s="44"/>
      <c r="B10" s="44"/>
      <c r="C10" s="44"/>
      <c r="D10" s="44"/>
      <c r="E10" s="44"/>
      <c r="F10" s="45"/>
    </row>
    <row r="11" spans="1:6" x14ac:dyDescent="0.2">
      <c r="A11" s="46" t="s">
        <v>1369</v>
      </c>
      <c r="B11" s="47"/>
      <c r="C11" s="48"/>
      <c r="D11" s="48"/>
      <c r="E11" s="48"/>
      <c r="F11" s="45"/>
    </row>
    <row r="12" spans="1:6" x14ac:dyDescent="0.2">
      <c r="A12" s="50"/>
      <c r="B12" s="51"/>
      <c r="C12" s="50"/>
      <c r="D12" s="50"/>
      <c r="E12" s="50"/>
      <c r="F12" s="50"/>
    </row>
    <row r="13" spans="1:6" ht="15" x14ac:dyDescent="0.25">
      <c r="A13" s="38" t="s">
        <v>1230</v>
      </c>
      <c r="B13" s="39"/>
      <c r="C13" s="40"/>
      <c r="D13" s="40"/>
      <c r="E13" s="40"/>
      <c r="F13" s="41"/>
    </row>
    <row r="14" spans="1:6" x14ac:dyDescent="0.2">
      <c r="A14" s="44">
        <v>400</v>
      </c>
      <c r="B14" s="44" t="s">
        <v>1102</v>
      </c>
      <c r="C14" s="52">
        <v>5301</v>
      </c>
      <c r="D14" s="44" t="s">
        <v>1255</v>
      </c>
      <c r="E14" s="44">
        <v>9070</v>
      </c>
      <c r="F14" s="45" t="s">
        <v>1122</v>
      </c>
    </row>
    <row r="15" spans="1:6" x14ac:dyDescent="0.2">
      <c r="A15" s="44">
        <v>522</v>
      </c>
      <c r="B15" s="44" t="s">
        <v>1120</v>
      </c>
      <c r="C15" s="44">
        <v>7670</v>
      </c>
      <c r="D15" s="44" t="s">
        <v>1256</v>
      </c>
      <c r="E15" s="44">
        <v>9217</v>
      </c>
      <c r="F15" s="45" t="s">
        <v>1098</v>
      </c>
    </row>
    <row r="16" spans="1:6" x14ac:dyDescent="0.2">
      <c r="A16" s="52">
        <v>755</v>
      </c>
      <c r="B16" s="44" t="s">
        <v>1105</v>
      </c>
      <c r="C16" s="44">
        <v>7681</v>
      </c>
      <c r="D16" s="44" t="s">
        <v>1081</v>
      </c>
      <c r="E16" s="44">
        <v>9335</v>
      </c>
      <c r="F16" s="45" t="s">
        <v>1119</v>
      </c>
    </row>
    <row r="17" spans="1:6" x14ac:dyDescent="0.2">
      <c r="A17" s="52">
        <v>1149</v>
      </c>
      <c r="B17" s="44" t="s">
        <v>1113</v>
      </c>
      <c r="C17" s="44">
        <v>7730</v>
      </c>
      <c r="D17" s="44" t="s">
        <v>1126</v>
      </c>
      <c r="E17" s="44">
        <v>9686</v>
      </c>
      <c r="F17" s="45" t="s">
        <v>1087</v>
      </c>
    </row>
    <row r="18" spans="1:6" x14ac:dyDescent="0.2">
      <c r="A18" s="52"/>
      <c r="B18" s="53"/>
      <c r="C18" s="44"/>
      <c r="D18" s="44"/>
      <c r="E18" s="44"/>
      <c r="F18" s="45"/>
    </row>
    <row r="19" spans="1:6" x14ac:dyDescent="0.2">
      <c r="A19" s="46" t="s">
        <v>1231</v>
      </c>
      <c r="B19" s="48"/>
      <c r="C19" s="48"/>
      <c r="D19" s="48"/>
      <c r="E19" s="48"/>
      <c r="F19" s="49"/>
    </row>
    <row r="20" spans="1:6" s="3" customFormat="1" ht="15" x14ac:dyDescent="0.25">
      <c r="A20" s="54"/>
      <c r="B20" s="54"/>
      <c r="C20" s="54"/>
      <c r="D20" s="54"/>
      <c r="E20" s="54"/>
      <c r="F20" s="54"/>
    </row>
    <row r="21" spans="1:6" ht="15" x14ac:dyDescent="0.25">
      <c r="A21" s="38" t="s">
        <v>1259</v>
      </c>
      <c r="B21" s="39"/>
      <c r="C21" s="40"/>
      <c r="D21" s="40"/>
      <c r="E21" s="40"/>
      <c r="F21" s="41"/>
    </row>
    <row r="22" spans="1:6" x14ac:dyDescent="0.2">
      <c r="A22" s="52">
        <v>537</v>
      </c>
      <c r="B22" s="44" t="s">
        <v>1089</v>
      </c>
      <c r="C22" s="44">
        <v>7320</v>
      </c>
      <c r="D22" s="44" t="s">
        <v>1088</v>
      </c>
      <c r="E22" s="44">
        <v>9388</v>
      </c>
      <c r="F22" s="45" t="s">
        <v>1118</v>
      </c>
    </row>
    <row r="23" spans="1:6" x14ac:dyDescent="0.2">
      <c r="A23" s="52">
        <v>844</v>
      </c>
      <c r="B23" s="44" t="s">
        <v>1095</v>
      </c>
      <c r="C23" s="44">
        <v>7500</v>
      </c>
      <c r="D23" s="44" t="s">
        <v>1097</v>
      </c>
      <c r="E23" s="44">
        <v>9682</v>
      </c>
      <c r="F23" s="45" t="s">
        <v>1123</v>
      </c>
    </row>
    <row r="24" spans="1:6" x14ac:dyDescent="0.2">
      <c r="A24" s="52">
        <v>847</v>
      </c>
      <c r="B24" s="44" t="s">
        <v>1110</v>
      </c>
      <c r="C24" s="44">
        <v>7570</v>
      </c>
      <c r="D24" s="44" t="s">
        <v>1109</v>
      </c>
      <c r="E24" s="44">
        <v>9740</v>
      </c>
      <c r="F24" s="45" t="s">
        <v>1093</v>
      </c>
    </row>
    <row r="25" spans="1:6" x14ac:dyDescent="0.2">
      <c r="A25" s="52">
        <v>1671</v>
      </c>
      <c r="B25" s="44" t="s">
        <v>1082</v>
      </c>
      <c r="C25" s="44">
        <v>7780</v>
      </c>
      <c r="D25" s="44" t="s">
        <v>1114</v>
      </c>
      <c r="E25" s="44">
        <v>9797</v>
      </c>
      <c r="F25" s="45" t="s">
        <v>1083</v>
      </c>
    </row>
    <row r="26" spans="1:6" x14ac:dyDescent="0.2">
      <c r="A26" s="52">
        <v>5999</v>
      </c>
      <c r="B26" s="44" t="s">
        <v>1085</v>
      </c>
      <c r="C26" s="44">
        <v>7890</v>
      </c>
      <c r="D26" s="44" t="s">
        <v>1112</v>
      </c>
      <c r="E26" s="44">
        <v>9827</v>
      </c>
      <c r="F26" s="45" t="s">
        <v>1117</v>
      </c>
    </row>
    <row r="27" spans="1:6" x14ac:dyDescent="0.2">
      <c r="A27" s="52">
        <v>6140</v>
      </c>
      <c r="B27" s="44" t="s">
        <v>1106</v>
      </c>
      <c r="C27" s="44">
        <v>7930</v>
      </c>
      <c r="D27" s="44" t="s">
        <v>1100</v>
      </c>
      <c r="E27" s="44">
        <v>9860</v>
      </c>
      <c r="F27" s="45" t="s">
        <v>1091</v>
      </c>
    </row>
    <row r="28" spans="1:6" x14ac:dyDescent="0.2">
      <c r="A28" s="52">
        <v>6471</v>
      </c>
      <c r="B28" s="44" t="s">
        <v>1096</v>
      </c>
      <c r="C28" s="44">
        <v>9090</v>
      </c>
      <c r="D28" s="44" t="s">
        <v>1121</v>
      </c>
      <c r="E28" s="44">
        <v>13080</v>
      </c>
      <c r="F28" s="45" t="s">
        <v>1092</v>
      </c>
    </row>
    <row r="29" spans="1:6" x14ac:dyDescent="0.2">
      <c r="A29" s="52">
        <v>6520</v>
      </c>
      <c r="B29" s="44" t="s">
        <v>1258</v>
      </c>
      <c r="C29" s="44">
        <v>9133</v>
      </c>
      <c r="D29" s="44" t="s">
        <v>1094</v>
      </c>
      <c r="E29" s="44">
        <v>13460</v>
      </c>
      <c r="F29" s="45" t="s">
        <v>1104</v>
      </c>
    </row>
    <row r="30" spans="1:6" x14ac:dyDescent="0.2">
      <c r="A30" s="52">
        <v>6620</v>
      </c>
      <c r="B30" s="44" t="s">
        <v>1084</v>
      </c>
      <c r="C30" s="44">
        <v>9137</v>
      </c>
      <c r="D30" s="44" t="s">
        <v>1090</v>
      </c>
      <c r="E30" s="44"/>
      <c r="F30" s="45"/>
    </row>
    <row r="31" spans="1:6" x14ac:dyDescent="0.2">
      <c r="A31" s="52">
        <v>6771</v>
      </c>
      <c r="B31" s="44" t="s">
        <v>1103</v>
      </c>
      <c r="C31" s="44">
        <v>9283</v>
      </c>
      <c r="D31" s="44" t="s">
        <v>1101</v>
      </c>
      <c r="E31" s="44"/>
      <c r="F31" s="45"/>
    </row>
    <row r="32" spans="1:6" x14ac:dyDescent="0.2">
      <c r="A32" s="52">
        <v>6860</v>
      </c>
      <c r="B32" s="44" t="s">
        <v>1107</v>
      </c>
      <c r="C32" s="44">
        <v>9312</v>
      </c>
      <c r="D32" s="44" t="s">
        <v>1116</v>
      </c>
      <c r="E32" s="44"/>
      <c r="F32" s="45"/>
    </row>
    <row r="33" spans="1:6" x14ac:dyDescent="0.2">
      <c r="A33" s="44">
        <v>6880</v>
      </c>
      <c r="B33" s="44" t="s">
        <v>1125</v>
      </c>
      <c r="C33" s="44">
        <v>9354</v>
      </c>
      <c r="D33" s="44" t="s">
        <v>1111</v>
      </c>
      <c r="E33" s="43"/>
      <c r="F33" s="45"/>
    </row>
    <row r="34" spans="1:6" x14ac:dyDescent="0.2">
      <c r="A34" s="52"/>
      <c r="B34" s="44"/>
      <c r="C34" s="44"/>
      <c r="D34" s="44"/>
      <c r="E34" s="44"/>
      <c r="F34" s="45"/>
    </row>
    <row r="35" spans="1:6" x14ac:dyDescent="0.2">
      <c r="A35" s="52"/>
      <c r="B35" s="53"/>
      <c r="C35" s="44"/>
      <c r="D35" s="53"/>
      <c r="E35" s="43"/>
      <c r="F35" s="45"/>
    </row>
    <row r="36" spans="1:6" x14ac:dyDescent="0.2">
      <c r="A36" s="46" t="s">
        <v>1370</v>
      </c>
      <c r="B36" s="48"/>
      <c r="C36" s="48"/>
      <c r="D36" s="47"/>
      <c r="E36" s="47"/>
      <c r="F36" s="55"/>
    </row>
    <row r="37" spans="1:6" s="3" customFormat="1" ht="15" x14ac:dyDescent="0.25">
      <c r="A37" s="54"/>
      <c r="B37" s="54"/>
      <c r="C37" s="54"/>
      <c r="D37" s="54"/>
      <c r="E37" s="54"/>
      <c r="F37" s="54"/>
    </row>
    <row r="38" spans="1:6" ht="15" x14ac:dyDescent="0.25">
      <c r="A38" s="38" t="s">
        <v>1260</v>
      </c>
      <c r="B38" s="39"/>
      <c r="C38" s="56"/>
      <c r="D38" s="56"/>
      <c r="E38" s="56"/>
      <c r="F38" s="45"/>
    </row>
    <row r="39" spans="1:6" x14ac:dyDescent="0.2">
      <c r="A39" s="52">
        <v>579</v>
      </c>
      <c r="B39" s="44" t="s">
        <v>1135</v>
      </c>
      <c r="C39" s="44">
        <v>9634</v>
      </c>
      <c r="D39" s="44" t="s">
        <v>1128</v>
      </c>
      <c r="E39" s="44">
        <v>28002</v>
      </c>
      <c r="F39" s="45" t="s">
        <v>1371</v>
      </c>
    </row>
    <row r="40" spans="1:6" x14ac:dyDescent="0.2">
      <c r="A40" s="52">
        <v>1693</v>
      </c>
      <c r="B40" s="44" t="s">
        <v>1134</v>
      </c>
      <c r="C40" s="44">
        <v>9684</v>
      </c>
      <c r="D40" s="44" t="s">
        <v>1129</v>
      </c>
      <c r="E40" s="44">
        <v>28003</v>
      </c>
      <c r="F40" s="45" t="s">
        <v>1372</v>
      </c>
    </row>
    <row r="41" spans="1:6" x14ac:dyDescent="0.2">
      <c r="A41" s="52">
        <v>5125</v>
      </c>
      <c r="B41" s="44" t="s">
        <v>1132</v>
      </c>
      <c r="C41" s="44">
        <v>13070</v>
      </c>
      <c r="D41" s="58" t="s">
        <v>1130</v>
      </c>
      <c r="E41" s="44"/>
      <c r="F41" s="45"/>
    </row>
    <row r="42" spans="1:6" x14ac:dyDescent="0.2">
      <c r="A42" s="52">
        <v>9124</v>
      </c>
      <c r="B42" s="44" t="s">
        <v>1137</v>
      </c>
      <c r="C42" s="44">
        <v>13290</v>
      </c>
      <c r="D42" s="58" t="s">
        <v>1127</v>
      </c>
      <c r="E42" s="44"/>
      <c r="F42" s="45"/>
    </row>
    <row r="43" spans="1:6" x14ac:dyDescent="0.2">
      <c r="A43" s="52">
        <v>9135</v>
      </c>
      <c r="B43" s="44" t="s">
        <v>1131</v>
      </c>
      <c r="C43" s="44">
        <v>13350</v>
      </c>
      <c r="D43" s="58" t="s">
        <v>1257</v>
      </c>
      <c r="E43" s="57"/>
      <c r="F43" s="45"/>
    </row>
    <row r="44" spans="1:6" x14ac:dyDescent="0.2">
      <c r="A44" s="44">
        <v>9629</v>
      </c>
      <c r="B44" s="44" t="s">
        <v>1136</v>
      </c>
      <c r="C44" s="44">
        <v>28001</v>
      </c>
      <c r="D44" s="58" t="s">
        <v>1133</v>
      </c>
      <c r="E44" s="57"/>
      <c r="F44" s="45"/>
    </row>
    <row r="45" spans="1:6" x14ac:dyDescent="0.2">
      <c r="A45" s="58"/>
      <c r="B45" s="58"/>
      <c r="C45" s="44"/>
      <c r="D45" s="58"/>
      <c r="E45" s="58"/>
      <c r="F45" s="59"/>
    </row>
    <row r="46" spans="1:6" x14ac:dyDescent="0.2">
      <c r="A46" s="60" t="s">
        <v>1373</v>
      </c>
      <c r="B46" s="47"/>
      <c r="C46" s="47"/>
      <c r="D46" s="47"/>
      <c r="E46" s="47"/>
      <c r="F46" s="55"/>
    </row>
    <row r="47" spans="1:6" x14ac:dyDescent="0.2">
      <c r="A47" s="61"/>
    </row>
    <row r="48" spans="1:6" ht="15" x14ac:dyDescent="0.25">
      <c r="A48" s="38" t="s">
        <v>1232</v>
      </c>
      <c r="B48" s="39"/>
      <c r="C48" s="39"/>
      <c r="D48" s="40"/>
      <c r="E48" s="39"/>
      <c r="F48" s="41"/>
    </row>
    <row r="49" spans="1:6" x14ac:dyDescent="0.2">
      <c r="A49" s="42">
        <v>6460</v>
      </c>
      <c r="B49" s="44" t="s">
        <v>1140</v>
      </c>
      <c r="C49" s="43"/>
      <c r="D49" s="43"/>
      <c r="E49" s="43"/>
      <c r="F49" s="45"/>
    </row>
    <row r="50" spans="1:6" x14ac:dyDescent="0.2">
      <c r="A50" s="42">
        <v>9181</v>
      </c>
      <c r="B50" s="44" t="s">
        <v>1139</v>
      </c>
      <c r="C50" s="43"/>
      <c r="D50" s="43"/>
      <c r="E50" s="43"/>
      <c r="F50" s="45"/>
    </row>
    <row r="51" spans="1:6" x14ac:dyDescent="0.2">
      <c r="A51" s="42">
        <v>9865</v>
      </c>
      <c r="B51" s="44" t="s">
        <v>1138</v>
      </c>
      <c r="C51" s="57"/>
      <c r="D51" s="57"/>
      <c r="E51" s="43"/>
      <c r="F51" s="45"/>
    </row>
    <row r="52" spans="1:6" x14ac:dyDescent="0.2">
      <c r="A52" s="42">
        <v>9870</v>
      </c>
      <c r="B52" s="44" t="s">
        <v>1141</v>
      </c>
      <c r="C52" s="43"/>
      <c r="D52" s="43"/>
      <c r="E52" s="43"/>
      <c r="F52" s="45"/>
    </row>
    <row r="53" spans="1:6" x14ac:dyDescent="0.2">
      <c r="A53" s="42"/>
      <c r="B53" s="43"/>
      <c r="C53" s="43"/>
      <c r="D53" s="43"/>
      <c r="E53" s="43"/>
      <c r="F53" s="45"/>
    </row>
    <row r="54" spans="1:6" x14ac:dyDescent="0.2">
      <c r="A54" s="46" t="s">
        <v>1233</v>
      </c>
      <c r="B54" s="47"/>
      <c r="C54" s="48"/>
      <c r="D54" s="48"/>
      <c r="E54" s="48"/>
      <c r="F54" s="49"/>
    </row>
    <row r="55" spans="1:6" x14ac:dyDescent="0.2">
      <c r="A55" s="61"/>
    </row>
    <row r="56" spans="1:6" hidden="1" x14ac:dyDescent="0.2"/>
    <row r="57" spans="1:6" hidden="1" x14ac:dyDescent="0.2"/>
    <row r="58" spans="1:6" hidden="1" x14ac:dyDescent="0.2"/>
    <row r="59" spans="1:6" hidden="1" x14ac:dyDescent="0.2"/>
    <row r="60" spans="1:6" hidden="1" x14ac:dyDescent="0.2"/>
    <row r="61" spans="1:6" hidden="1" x14ac:dyDescent="0.2"/>
    <row r="62" spans="1:6" hidden="1" x14ac:dyDescent="0.2"/>
    <row r="63" spans="1:6" hidden="1" x14ac:dyDescent="0.2"/>
    <row r="64" spans="1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x14ac:dyDescent="0.2"/>
  </sheetData>
  <sheetProtection algorithmName="SHA-512" hashValue="ObcT8Z3agKlRPiKrdcSfA2bis40xZXwv7ssTHBSX3zBa2X06EMW16c5ilsuu6VwLNl30kovNmjH5ZqFekllAGw==" saltValue="0XTP5z5DicVdZ+UAnXhiEg==" spinCount="100000" sheet="1" objects="1" scenarios="1"/>
  <mergeCells count="2">
    <mergeCell ref="A3:F3"/>
    <mergeCell ref="A1:C1"/>
  </mergeCells>
  <hyperlinks>
    <hyperlink ref="A1:B1" location="Indholdsfortegnelse!A1" display="Tilbage til indholdsfortegnelsen"/>
  </hyperlinks>
  <pageMargins left="0.74803149606299213" right="0.74803149606299213" top="0.98425196850393704" bottom="0.98425196850393704" header="0" footer="0"/>
  <pageSetup paperSize="9" scale="74" fitToHeight="0" orientation="portrait" r:id="rId1"/>
  <headerFooter alignWithMargins="0">
    <oddHeader>&amp;C&amp;G</oddHead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7"/>
  <dimension ref="A1:CQ54"/>
  <sheetViews>
    <sheetView workbookViewId="0">
      <pane xSplit="3" ySplit="1" topLeftCell="D23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" style="3" bestFit="1" customWidth="1"/>
    <col min="2" max="2" width="6" style="3" bestFit="1" customWidth="1"/>
    <col min="3" max="3" width="34.28515625" style="3" bestFit="1" customWidth="1"/>
    <col min="4" max="4" width="16.7109375" style="3" bestFit="1" customWidth="1"/>
    <col min="5" max="7" width="20.28515625" style="62" bestFit="1" customWidth="1"/>
    <col min="8" max="8" width="17.7109375" style="62" bestFit="1" customWidth="1"/>
    <col min="9" max="9" width="20.140625" style="62" bestFit="1" customWidth="1"/>
    <col min="10" max="11" width="20.28515625" style="62" bestFit="1" customWidth="1"/>
    <col min="12" max="12" width="19.140625" style="62" bestFit="1" customWidth="1"/>
    <col min="13" max="13" width="19.28515625" style="62" bestFit="1" customWidth="1"/>
    <col min="14" max="14" width="20.28515625" style="62" bestFit="1" customWidth="1"/>
    <col min="15" max="15" width="19.140625" style="62" bestFit="1" customWidth="1"/>
    <col min="16" max="16" width="17.28515625" style="62" bestFit="1" customWidth="1"/>
    <col min="17" max="17" width="19.85546875" style="62" bestFit="1" customWidth="1"/>
    <col min="18" max="18" width="19.28515625" style="62" bestFit="1" customWidth="1"/>
    <col min="19" max="19" width="20.140625" style="62" bestFit="1" customWidth="1"/>
    <col min="20" max="20" width="19.28515625" style="62" bestFit="1" customWidth="1"/>
    <col min="21" max="21" width="20.28515625" style="62" bestFit="1" customWidth="1"/>
    <col min="22" max="22" width="20.140625" style="62" bestFit="1" customWidth="1"/>
    <col min="23" max="23" width="21.140625" style="62" bestFit="1" customWidth="1"/>
    <col min="24" max="24" width="22.85546875" style="62" bestFit="1" customWidth="1"/>
    <col min="25" max="25" width="21.140625" style="62" bestFit="1" customWidth="1"/>
    <col min="26" max="26" width="20.28515625" style="62" bestFit="1" customWidth="1"/>
    <col min="27" max="28" width="21.28515625" style="62" bestFit="1" customWidth="1"/>
    <col min="29" max="29" width="23" style="62" bestFit="1" customWidth="1"/>
    <col min="30" max="31" width="21.28515625" style="62" bestFit="1" customWidth="1"/>
    <col min="32" max="32" width="20.28515625" style="62" bestFit="1" customWidth="1"/>
    <col min="33" max="33" width="17.5703125" style="62" bestFit="1" customWidth="1"/>
    <col min="34" max="34" width="19.28515625" style="62" bestFit="1" customWidth="1"/>
    <col min="35" max="35" width="17.7109375" style="62" bestFit="1" customWidth="1"/>
    <col min="36" max="36" width="21.28515625" style="62" bestFit="1" customWidth="1"/>
    <col min="37" max="37" width="20.28515625" style="62" bestFit="1" customWidth="1"/>
    <col min="38" max="38" width="22.85546875" style="62" bestFit="1" customWidth="1"/>
    <col min="39" max="40" width="21.140625" style="62" bestFit="1" customWidth="1"/>
    <col min="41" max="41" width="20.140625" style="62" bestFit="1" customWidth="1"/>
    <col min="42" max="42" width="21.28515625" style="62" bestFit="1" customWidth="1"/>
    <col min="43" max="43" width="21.140625" style="62" bestFit="1" customWidth="1"/>
    <col min="44" max="44" width="18.42578125" style="62" bestFit="1" customWidth="1"/>
    <col min="45" max="45" width="22.85546875" style="62" bestFit="1" customWidth="1"/>
    <col min="46" max="46" width="20.28515625" style="62" bestFit="1" customWidth="1"/>
    <col min="47" max="47" width="17.7109375" style="62" bestFit="1" customWidth="1"/>
    <col min="48" max="48" width="20.28515625" style="62" bestFit="1" customWidth="1"/>
    <col min="49" max="49" width="20.140625" style="62" bestFit="1" customWidth="1"/>
    <col min="50" max="50" width="23" style="62" bestFit="1" customWidth="1"/>
    <col min="51" max="51" width="18.28515625" style="62" bestFit="1" customWidth="1"/>
    <col min="52" max="52" width="19.28515625" style="62" bestFit="1" customWidth="1"/>
    <col min="53" max="53" width="20.28515625" style="62" bestFit="1" customWidth="1"/>
    <col min="54" max="54" width="20.140625" style="62" bestFit="1" customWidth="1"/>
    <col min="55" max="55" width="21.28515625" style="62" bestFit="1" customWidth="1"/>
    <col min="56" max="57" width="21.140625" style="62" bestFit="1" customWidth="1"/>
    <col min="58" max="58" width="22.85546875" style="62" bestFit="1" customWidth="1"/>
    <col min="59" max="61" width="20.140625" style="62" bestFit="1" customWidth="1"/>
    <col min="62" max="62" width="21.28515625" style="62" bestFit="1" customWidth="1"/>
    <col min="63" max="64" width="21.140625" style="62" bestFit="1" customWidth="1"/>
    <col min="65" max="65" width="21.28515625" style="62" bestFit="1" customWidth="1"/>
    <col min="66" max="66" width="23" style="62" bestFit="1" customWidth="1"/>
    <col min="67" max="67" width="21.140625" style="62" bestFit="1" customWidth="1"/>
    <col min="68" max="68" width="19.140625" style="62" bestFit="1" customWidth="1"/>
    <col min="69" max="70" width="21.28515625" style="62" bestFit="1" customWidth="1"/>
    <col min="71" max="71" width="20.28515625" style="62" bestFit="1" customWidth="1"/>
    <col min="72" max="72" width="21.140625" style="62" bestFit="1" customWidth="1"/>
    <col min="73" max="74" width="17.7109375" style="62" bestFit="1" customWidth="1"/>
    <col min="75" max="75" width="21.140625" style="62" bestFit="1" customWidth="1"/>
    <col min="76" max="77" width="19.28515625" style="62" bestFit="1" customWidth="1"/>
    <col min="78" max="78" width="17.7109375" style="62" bestFit="1" customWidth="1"/>
    <col min="79" max="79" width="21.28515625" style="62" bestFit="1" customWidth="1"/>
    <col min="80" max="80" width="19.28515625" style="62" bestFit="1" customWidth="1"/>
    <col min="81" max="81" width="17.7109375" style="62" bestFit="1" customWidth="1"/>
    <col min="82" max="82" width="18.28515625" style="62" bestFit="1" customWidth="1"/>
    <col min="83" max="84" width="20.28515625" style="62" bestFit="1" customWidth="1"/>
    <col min="85" max="85" width="21.28515625" style="62" bestFit="1" customWidth="1"/>
    <col min="86" max="86" width="20.28515625" style="62" bestFit="1" customWidth="1"/>
    <col min="87" max="87" width="21.28515625" style="62" bestFit="1" customWidth="1"/>
    <col min="88" max="89" width="20.28515625" style="62" bestFit="1" customWidth="1"/>
    <col min="90" max="90" width="21.28515625" style="62" bestFit="1" customWidth="1"/>
    <col min="91" max="91" width="15.28515625" style="62" bestFit="1" customWidth="1"/>
    <col min="92" max="94" width="9.28515625" style="62" bestFit="1" customWidth="1"/>
    <col min="95" max="16384" width="9.140625" style="3"/>
  </cols>
  <sheetData>
    <row r="1" spans="1:95" x14ac:dyDescent="0.25">
      <c r="A1" s="139" t="s">
        <v>1078</v>
      </c>
      <c r="B1" s="139" t="s">
        <v>1148</v>
      </c>
      <c r="C1" s="139" t="s">
        <v>1365</v>
      </c>
      <c r="D1" s="139" t="s">
        <v>1079</v>
      </c>
      <c r="E1" s="139" t="s">
        <v>1058</v>
      </c>
      <c r="F1" s="139" t="s">
        <v>1056</v>
      </c>
      <c r="G1" s="139" t="s">
        <v>1052</v>
      </c>
      <c r="H1" s="139" t="s">
        <v>1046</v>
      </c>
      <c r="I1" s="139" t="s">
        <v>1049</v>
      </c>
      <c r="J1" s="139" t="s">
        <v>1364</v>
      </c>
      <c r="K1" s="139" t="s">
        <v>1064</v>
      </c>
      <c r="L1" s="139" t="s">
        <v>1051</v>
      </c>
      <c r="M1" s="139" t="s">
        <v>1054</v>
      </c>
      <c r="N1" s="139" t="s">
        <v>1048</v>
      </c>
      <c r="O1" s="139" t="s">
        <v>1062</v>
      </c>
      <c r="P1" s="139" t="s">
        <v>1047</v>
      </c>
      <c r="Q1" s="139" t="s">
        <v>1053</v>
      </c>
      <c r="R1" s="139" t="s">
        <v>1057</v>
      </c>
      <c r="S1" s="139" t="s">
        <v>1061</v>
      </c>
      <c r="T1" s="139" t="s">
        <v>1041</v>
      </c>
      <c r="U1" s="139" t="s">
        <v>1063</v>
      </c>
      <c r="V1" s="139" t="s">
        <v>1040</v>
      </c>
      <c r="W1" s="139" t="s">
        <v>1055</v>
      </c>
      <c r="X1" s="139" t="s">
        <v>1059</v>
      </c>
      <c r="Y1" s="139" t="s">
        <v>1060</v>
      </c>
      <c r="Z1" s="139" t="s">
        <v>1043</v>
      </c>
      <c r="AA1" s="139" t="s">
        <v>1050</v>
      </c>
      <c r="AB1" s="139" t="s">
        <v>1028</v>
      </c>
      <c r="AC1" s="139" t="s">
        <v>1013</v>
      </c>
      <c r="AD1" s="139" t="s">
        <v>1014</v>
      </c>
      <c r="AE1" s="139" t="s">
        <v>1018</v>
      </c>
      <c r="AF1" s="139" t="s">
        <v>1023</v>
      </c>
      <c r="AG1" s="139" t="s">
        <v>1010</v>
      </c>
      <c r="AH1" s="139" t="s">
        <v>1027</v>
      </c>
      <c r="AI1" s="139" t="s">
        <v>1020</v>
      </c>
      <c r="AJ1" s="139" t="s">
        <v>1017</v>
      </c>
      <c r="AK1" s="139" t="s">
        <v>1019</v>
      </c>
      <c r="AL1" s="139" t="s">
        <v>1016</v>
      </c>
      <c r="AM1" s="139" t="s">
        <v>1015</v>
      </c>
      <c r="AN1" s="139" t="s">
        <v>1021</v>
      </c>
      <c r="AO1" s="139" t="s">
        <v>1011</v>
      </c>
      <c r="AP1" s="139" t="s">
        <v>1022</v>
      </c>
      <c r="AQ1" s="139" t="s">
        <v>1012</v>
      </c>
      <c r="AR1" s="139" t="s">
        <v>1037</v>
      </c>
      <c r="AS1" s="139" t="s">
        <v>1036</v>
      </c>
      <c r="AT1" s="139" t="s">
        <v>1045</v>
      </c>
      <c r="AU1" s="139" t="s">
        <v>1044</v>
      </c>
      <c r="AV1" s="139" t="s">
        <v>1035</v>
      </c>
      <c r="AW1" s="139" t="s">
        <v>1026</v>
      </c>
      <c r="AX1" s="139" t="s">
        <v>1024</v>
      </c>
      <c r="AY1" s="139" t="s">
        <v>1039</v>
      </c>
      <c r="AZ1" s="139" t="s">
        <v>1042</v>
      </c>
      <c r="BA1" s="139" t="s">
        <v>1029</v>
      </c>
      <c r="BB1" s="139" t="s">
        <v>1038</v>
      </c>
      <c r="BC1" s="139" t="s">
        <v>1032</v>
      </c>
      <c r="BD1" s="139" t="s">
        <v>1025</v>
      </c>
      <c r="BE1" s="139" t="s">
        <v>1034</v>
      </c>
      <c r="BF1" s="139" t="s">
        <v>1031</v>
      </c>
      <c r="BG1" s="139" t="s">
        <v>1033</v>
      </c>
      <c r="BH1" s="139" t="s">
        <v>1030</v>
      </c>
      <c r="BI1" s="139" t="s">
        <v>1009</v>
      </c>
      <c r="BJ1" s="139" t="s">
        <v>991</v>
      </c>
      <c r="BK1" s="139" t="s">
        <v>1005</v>
      </c>
      <c r="BL1" s="139" t="s">
        <v>1001</v>
      </c>
      <c r="BM1" s="139" t="s">
        <v>1360</v>
      </c>
      <c r="BN1" s="139" t="s">
        <v>999</v>
      </c>
      <c r="BO1" s="139" t="s">
        <v>1000</v>
      </c>
      <c r="BP1" s="139" t="s">
        <v>1362</v>
      </c>
      <c r="BQ1" s="139" t="s">
        <v>1008</v>
      </c>
      <c r="BR1" s="139" t="s">
        <v>1006</v>
      </c>
      <c r="BS1" s="139" t="s">
        <v>1004</v>
      </c>
      <c r="BT1" s="139" t="s">
        <v>995</v>
      </c>
      <c r="BU1" s="139" t="s">
        <v>993</v>
      </c>
      <c r="BV1" s="139" t="s">
        <v>996</v>
      </c>
      <c r="BW1" s="139" t="s">
        <v>997</v>
      </c>
      <c r="BX1" s="139" t="s">
        <v>1003</v>
      </c>
      <c r="BY1" s="139" t="s">
        <v>998</v>
      </c>
      <c r="BZ1" s="139" t="s">
        <v>1361</v>
      </c>
      <c r="CA1" s="139" t="s">
        <v>1002</v>
      </c>
      <c r="CB1" s="139" t="s">
        <v>992</v>
      </c>
      <c r="CC1" s="139" t="s">
        <v>1007</v>
      </c>
      <c r="CD1" s="139" t="s">
        <v>994</v>
      </c>
      <c r="CE1" s="139" t="s">
        <v>1068</v>
      </c>
      <c r="CF1" s="139" t="s">
        <v>1066</v>
      </c>
      <c r="CG1" s="139" t="s">
        <v>1065</v>
      </c>
      <c r="CH1" s="139" t="s">
        <v>1067</v>
      </c>
      <c r="CI1" s="139" t="s">
        <v>1069</v>
      </c>
      <c r="CJ1" s="139" t="s">
        <v>1075</v>
      </c>
      <c r="CK1" s="139" t="s">
        <v>1072</v>
      </c>
      <c r="CL1" s="139" t="s">
        <v>1070</v>
      </c>
      <c r="CM1" s="139" t="s">
        <v>1073</v>
      </c>
      <c r="CN1" s="139" t="s">
        <v>1077</v>
      </c>
      <c r="CO1" s="139" t="s">
        <v>1071</v>
      </c>
      <c r="CP1" s="139" t="s">
        <v>1074</v>
      </c>
      <c r="CQ1" s="139" t="s">
        <v>1076</v>
      </c>
    </row>
    <row r="2" spans="1:95" x14ac:dyDescent="0.25">
      <c r="A2" s="140">
        <v>201912</v>
      </c>
      <c r="B2" s="140">
        <v>5301</v>
      </c>
      <c r="C2" s="141" t="s">
        <v>1255</v>
      </c>
      <c r="D2" s="141" t="s">
        <v>1080</v>
      </c>
      <c r="E2" s="140">
        <v>1060443</v>
      </c>
      <c r="F2" s="140">
        <v>3305</v>
      </c>
      <c r="G2" s="140">
        <v>0</v>
      </c>
      <c r="H2" s="140">
        <v>5720847</v>
      </c>
      <c r="I2" s="140">
        <v>1099484</v>
      </c>
      <c r="J2" s="140">
        <v>156178</v>
      </c>
      <c r="K2" s="140"/>
      <c r="L2" s="140">
        <v>1291361</v>
      </c>
      <c r="M2" s="140"/>
      <c r="N2" s="140">
        <v>35698</v>
      </c>
      <c r="O2" s="140">
        <v>1005211</v>
      </c>
      <c r="P2" s="140">
        <v>888059</v>
      </c>
      <c r="Q2" s="140">
        <v>298563</v>
      </c>
      <c r="R2" s="140"/>
      <c r="S2" s="140">
        <v>20859789</v>
      </c>
      <c r="T2" s="140">
        <v>30174</v>
      </c>
      <c r="U2" s="140">
        <v>3947756</v>
      </c>
      <c r="V2" s="140">
        <v>58845738</v>
      </c>
      <c r="W2" s="140">
        <v>0</v>
      </c>
      <c r="X2" s="140">
        <v>22575019</v>
      </c>
      <c r="Y2" s="140"/>
      <c r="Z2" s="140">
        <v>1036098</v>
      </c>
      <c r="AA2" s="140">
        <v>129115</v>
      </c>
      <c r="AB2" s="140">
        <v>300000</v>
      </c>
      <c r="AC2" s="140">
        <v>385319</v>
      </c>
      <c r="AD2" s="140"/>
      <c r="AE2" s="140"/>
      <c r="AF2" s="140"/>
      <c r="AG2" s="140">
        <v>6855224</v>
      </c>
      <c r="AH2" s="140">
        <v>900000</v>
      </c>
      <c r="AI2" s="140">
        <v>339832</v>
      </c>
      <c r="AJ2" s="140">
        <v>385319</v>
      </c>
      <c r="AK2" s="140"/>
      <c r="AL2" s="140">
        <v>5384016</v>
      </c>
      <c r="AM2" s="140"/>
      <c r="AN2" s="140"/>
      <c r="AO2" s="140">
        <v>785888</v>
      </c>
      <c r="AP2" s="140">
        <v>446057</v>
      </c>
      <c r="AQ2" s="140"/>
      <c r="AR2" s="140">
        <v>5579</v>
      </c>
      <c r="AS2" s="140">
        <v>42219156</v>
      </c>
      <c r="AT2" s="140">
        <v>5720847</v>
      </c>
      <c r="AU2" s="140">
        <v>1568349</v>
      </c>
      <c r="AV2" s="140"/>
      <c r="AW2" s="140">
        <v>36236</v>
      </c>
      <c r="AX2" s="140">
        <v>50963065</v>
      </c>
      <c r="AY2" s="140"/>
      <c r="AZ2" s="140"/>
      <c r="BA2" s="140">
        <v>1325243</v>
      </c>
      <c r="BB2" s="140">
        <v>87655</v>
      </c>
      <c r="BC2" s="140"/>
      <c r="BD2" s="140"/>
      <c r="BE2" s="140">
        <v>20456</v>
      </c>
      <c r="BF2" s="140">
        <v>127449</v>
      </c>
      <c r="BG2" s="140">
        <v>41682</v>
      </c>
      <c r="BH2" s="140">
        <v>65311</v>
      </c>
      <c r="BI2" s="140">
        <v>58845738</v>
      </c>
      <c r="BJ2" s="140">
        <v>1029638</v>
      </c>
      <c r="BK2" s="140">
        <v>64973</v>
      </c>
      <c r="BL2" s="140">
        <v>-66424</v>
      </c>
      <c r="BM2" s="140">
        <v>544799</v>
      </c>
      <c r="BN2" s="140">
        <v>43723</v>
      </c>
      <c r="BO2" s="140">
        <v>579489</v>
      </c>
      <c r="BP2" s="140">
        <v>494576</v>
      </c>
      <c r="BQ2" s="140">
        <v>544799</v>
      </c>
      <c r="BR2" s="140">
        <v>33897</v>
      </c>
      <c r="BS2" s="140">
        <v>298091</v>
      </c>
      <c r="BT2" s="140">
        <v>82409</v>
      </c>
      <c r="BU2" s="140">
        <v>972881</v>
      </c>
      <c r="BV2" s="140">
        <v>729823</v>
      </c>
      <c r="BW2" s="140">
        <v>1663768</v>
      </c>
      <c r="BX2" s="140">
        <v>34690</v>
      </c>
      <c r="BY2" s="140"/>
      <c r="BZ2" s="140">
        <v>-50223</v>
      </c>
      <c r="CA2" s="140">
        <v>47021</v>
      </c>
      <c r="CB2" s="140">
        <v>56758</v>
      </c>
      <c r="CC2" s="140">
        <v>1414419</v>
      </c>
      <c r="CD2" s="140">
        <v>43473</v>
      </c>
      <c r="CE2" s="140">
        <v>7305</v>
      </c>
      <c r="CF2" s="140"/>
      <c r="CG2" s="140">
        <v>7305</v>
      </c>
      <c r="CH2" s="142">
        <v>2.44</v>
      </c>
      <c r="CI2" s="140">
        <v>2486671</v>
      </c>
      <c r="CJ2" s="140">
        <v>1318225</v>
      </c>
      <c r="CK2" s="140">
        <v>7454743</v>
      </c>
      <c r="CL2" s="140">
        <v>3036191</v>
      </c>
      <c r="CM2" s="140">
        <v>613657</v>
      </c>
      <c r="CN2" s="140">
        <v>200318</v>
      </c>
      <c r="CO2" s="140"/>
      <c r="CP2" s="140">
        <v>0</v>
      </c>
      <c r="CQ2" s="140">
        <v>200318</v>
      </c>
    </row>
    <row r="3" spans="1:95" x14ac:dyDescent="0.25">
      <c r="A3" s="140">
        <v>201912</v>
      </c>
      <c r="B3" s="140">
        <v>7681</v>
      </c>
      <c r="C3" s="141" t="s">
        <v>1081</v>
      </c>
      <c r="D3" s="141" t="s">
        <v>1080</v>
      </c>
      <c r="E3" s="140">
        <v>269773</v>
      </c>
      <c r="F3" s="140"/>
      <c r="G3" s="140">
        <v>17160</v>
      </c>
      <c r="H3" s="140"/>
      <c r="I3" s="140">
        <v>5022</v>
      </c>
      <c r="J3" s="140"/>
      <c r="K3" s="140"/>
      <c r="L3" s="140">
        <v>7913</v>
      </c>
      <c r="M3" s="140">
        <v>167250</v>
      </c>
      <c r="N3" s="140">
        <v>2891</v>
      </c>
      <c r="O3" s="140">
        <v>231913</v>
      </c>
      <c r="P3" s="140"/>
      <c r="Q3" s="140">
        <v>184157</v>
      </c>
      <c r="R3" s="140">
        <v>651013</v>
      </c>
      <c r="S3" s="140">
        <v>5303080</v>
      </c>
      <c r="T3" s="140">
        <v>9997</v>
      </c>
      <c r="U3" s="140">
        <v>791768</v>
      </c>
      <c r="V3" s="140">
        <v>13386156</v>
      </c>
      <c r="W3" s="140"/>
      <c r="X3" s="140">
        <v>5491434</v>
      </c>
      <c r="Y3" s="140">
        <v>132934</v>
      </c>
      <c r="Z3" s="140">
        <v>125995</v>
      </c>
      <c r="AA3" s="140">
        <v>1769</v>
      </c>
      <c r="AB3" s="140">
        <v>1021000</v>
      </c>
      <c r="AC3" s="140">
        <v>-61700</v>
      </c>
      <c r="AD3" s="140"/>
      <c r="AE3" s="140"/>
      <c r="AF3" s="140"/>
      <c r="AG3" s="140">
        <v>1895672</v>
      </c>
      <c r="AH3" s="140">
        <v>175000</v>
      </c>
      <c r="AI3" s="140">
        <v>115469</v>
      </c>
      <c r="AJ3" s="140"/>
      <c r="AK3" s="140"/>
      <c r="AL3" s="140">
        <v>820903</v>
      </c>
      <c r="AM3" s="140"/>
      <c r="AN3" s="140"/>
      <c r="AO3" s="140">
        <v>115469</v>
      </c>
      <c r="AP3" s="140"/>
      <c r="AQ3" s="140">
        <v>-61700</v>
      </c>
      <c r="AR3" s="140"/>
      <c r="AS3" s="140">
        <v>10824242</v>
      </c>
      <c r="AT3" s="140"/>
      <c r="AU3" s="140">
        <v>167407</v>
      </c>
      <c r="AV3" s="140"/>
      <c r="AW3" s="140">
        <v>53</v>
      </c>
      <c r="AX3" s="140">
        <v>11261094</v>
      </c>
      <c r="AY3" s="140"/>
      <c r="AZ3" s="140"/>
      <c r="BA3" s="140">
        <v>269392</v>
      </c>
      <c r="BB3" s="140"/>
      <c r="BC3" s="140">
        <v>3554</v>
      </c>
      <c r="BD3" s="140"/>
      <c r="BE3" s="140">
        <v>19675</v>
      </c>
      <c r="BF3" s="140">
        <v>54390</v>
      </c>
      <c r="BG3" s="140">
        <v>31161</v>
      </c>
      <c r="BH3" s="140"/>
      <c r="BI3" s="140">
        <v>13386156</v>
      </c>
      <c r="BJ3" s="140">
        <v>269346</v>
      </c>
      <c r="BK3" s="140">
        <v>37250</v>
      </c>
      <c r="BL3" s="140">
        <v>-81725</v>
      </c>
      <c r="BM3" s="140">
        <v>12148</v>
      </c>
      <c r="BN3" s="140">
        <v>8468</v>
      </c>
      <c r="BO3" s="140">
        <v>12028</v>
      </c>
      <c r="BP3" s="140">
        <v>12148</v>
      </c>
      <c r="BQ3" s="140">
        <v>12146</v>
      </c>
      <c r="BR3" s="140">
        <v>13634</v>
      </c>
      <c r="BS3" s="140">
        <v>33547</v>
      </c>
      <c r="BT3" s="140">
        <v>33483</v>
      </c>
      <c r="BU3" s="140">
        <v>251115</v>
      </c>
      <c r="BV3" s="140">
        <v>289747</v>
      </c>
      <c r="BW3" s="140">
        <v>522699</v>
      </c>
      <c r="BX3" s="140">
        <v>-118</v>
      </c>
      <c r="BY3" s="140"/>
      <c r="BZ3" s="140"/>
      <c r="CA3" s="140">
        <v>26397</v>
      </c>
      <c r="CB3" s="140">
        <v>18231</v>
      </c>
      <c r="CC3" s="140">
        <v>584398</v>
      </c>
      <c r="CD3" s="140">
        <v>15320</v>
      </c>
      <c r="CE3" s="140"/>
      <c r="CF3" s="140"/>
      <c r="CG3" s="140"/>
      <c r="CH3" s="142"/>
      <c r="CI3" s="140">
        <v>2976</v>
      </c>
      <c r="CJ3" s="140">
        <v>2550899</v>
      </c>
      <c r="CK3" s="140">
        <v>4357915</v>
      </c>
      <c r="CL3" s="140">
        <v>1207647</v>
      </c>
      <c r="CM3" s="140">
        <v>596393</v>
      </c>
      <c r="CN3" s="140">
        <v>365895</v>
      </c>
      <c r="CO3" s="140">
        <v>365895</v>
      </c>
      <c r="CP3" s="140"/>
      <c r="CQ3" s="140"/>
    </row>
    <row r="4" spans="1:95" x14ac:dyDescent="0.25">
      <c r="A4" s="140">
        <v>201912</v>
      </c>
      <c r="B4" s="140">
        <v>1671</v>
      </c>
      <c r="C4" s="141" t="s">
        <v>1082</v>
      </c>
      <c r="D4" s="141" t="s">
        <v>1080</v>
      </c>
      <c r="E4" s="140"/>
      <c r="F4" s="140"/>
      <c r="G4" s="140">
        <v>280</v>
      </c>
      <c r="H4" s="140"/>
      <c r="I4" s="140"/>
      <c r="J4" s="140"/>
      <c r="K4" s="140"/>
      <c r="L4" s="140"/>
      <c r="M4" s="140">
        <v>14867</v>
      </c>
      <c r="N4" s="140"/>
      <c r="O4" s="140">
        <v>64418</v>
      </c>
      <c r="P4" s="140"/>
      <c r="Q4" s="140"/>
      <c r="R4" s="140"/>
      <c r="S4" s="140">
        <v>544269</v>
      </c>
      <c r="T4" s="140">
        <v>14653</v>
      </c>
      <c r="U4" s="140">
        <v>229891</v>
      </c>
      <c r="V4" s="140">
        <v>3281143</v>
      </c>
      <c r="W4" s="140">
        <v>36361</v>
      </c>
      <c r="X4" s="140">
        <v>2371898</v>
      </c>
      <c r="Y4" s="140">
        <v>32</v>
      </c>
      <c r="Z4" s="140">
        <v>4095</v>
      </c>
      <c r="AA4" s="140">
        <v>380</v>
      </c>
      <c r="AB4" s="140">
        <v>36000</v>
      </c>
      <c r="AC4" s="140"/>
      <c r="AD4" s="140"/>
      <c r="AE4" s="140"/>
      <c r="AF4" s="140"/>
      <c r="AG4" s="140">
        <v>522725</v>
      </c>
      <c r="AH4" s="140"/>
      <c r="AI4" s="140"/>
      <c r="AJ4" s="140"/>
      <c r="AK4" s="140"/>
      <c r="AL4" s="140">
        <v>271725</v>
      </c>
      <c r="AM4" s="140"/>
      <c r="AN4" s="140"/>
      <c r="AO4" s="140">
        <v>215000</v>
      </c>
      <c r="AP4" s="140">
        <v>215000</v>
      </c>
      <c r="AQ4" s="140"/>
      <c r="AR4" s="140">
        <v>0</v>
      </c>
      <c r="AS4" s="140">
        <v>2708800</v>
      </c>
      <c r="AT4" s="140"/>
      <c r="AU4" s="140">
        <v>1</v>
      </c>
      <c r="AV4" s="140"/>
      <c r="AW4" s="140">
        <v>9</v>
      </c>
      <c r="AX4" s="140">
        <v>2757878</v>
      </c>
      <c r="AY4" s="140"/>
      <c r="AZ4" s="140"/>
      <c r="BA4" s="140">
        <v>49068</v>
      </c>
      <c r="BB4" s="140"/>
      <c r="BC4" s="140"/>
      <c r="BD4" s="140"/>
      <c r="BE4" s="140">
        <v>540</v>
      </c>
      <c r="BF4" s="140">
        <v>540</v>
      </c>
      <c r="BG4" s="140"/>
      <c r="BH4" s="140">
        <v>0</v>
      </c>
      <c r="BI4" s="140">
        <v>3281143</v>
      </c>
      <c r="BJ4" s="140">
        <v>395703</v>
      </c>
      <c r="BK4" s="140">
        <v>15461</v>
      </c>
      <c r="BL4" s="140">
        <v>205072</v>
      </c>
      <c r="BM4" s="140">
        <v>46353</v>
      </c>
      <c r="BN4" s="140"/>
      <c r="BO4" s="140">
        <v>57816</v>
      </c>
      <c r="BP4" s="140">
        <v>46353</v>
      </c>
      <c r="BQ4" s="140">
        <v>46353</v>
      </c>
      <c r="BR4" s="140">
        <v>92</v>
      </c>
      <c r="BS4" s="140">
        <v>7272</v>
      </c>
      <c r="BT4" s="140">
        <v>92677</v>
      </c>
      <c r="BU4" s="140">
        <v>379168</v>
      </c>
      <c r="BV4" s="140">
        <v>133386</v>
      </c>
      <c r="BW4" s="140">
        <v>419876</v>
      </c>
      <c r="BX4" s="140">
        <v>11464</v>
      </c>
      <c r="BY4" s="140"/>
      <c r="BZ4" s="140"/>
      <c r="CA4" s="140">
        <v>15</v>
      </c>
      <c r="CB4" s="140">
        <v>16535</v>
      </c>
      <c r="CC4" s="140">
        <v>148876</v>
      </c>
      <c r="CD4" s="140"/>
      <c r="CE4" s="140"/>
      <c r="CF4" s="140"/>
      <c r="CG4" s="140"/>
      <c r="CH4" s="142"/>
      <c r="CI4" s="140">
        <v>12257</v>
      </c>
      <c r="CJ4" s="140"/>
      <c r="CK4" s="140">
        <v>20938</v>
      </c>
      <c r="CL4" s="140"/>
      <c r="CM4" s="140">
        <v>8680</v>
      </c>
      <c r="CN4" s="140">
        <v>24456</v>
      </c>
      <c r="CO4" s="140"/>
      <c r="CP4" s="140"/>
      <c r="CQ4" s="140">
        <v>24456</v>
      </c>
    </row>
    <row r="5" spans="1:95" x14ac:dyDescent="0.25">
      <c r="A5" s="140">
        <v>201912</v>
      </c>
      <c r="B5" s="140">
        <v>9797</v>
      </c>
      <c r="C5" s="141" t="s">
        <v>1083</v>
      </c>
      <c r="D5" s="141" t="s">
        <v>1080</v>
      </c>
      <c r="E5" s="140">
        <v>92862</v>
      </c>
      <c r="F5" s="140"/>
      <c r="G5" s="140">
        <v>6378</v>
      </c>
      <c r="H5" s="140">
        <v>485630</v>
      </c>
      <c r="I5" s="140">
        <v>22694</v>
      </c>
      <c r="J5" s="140"/>
      <c r="K5" s="140"/>
      <c r="L5" s="140">
        <v>25865</v>
      </c>
      <c r="M5" s="140"/>
      <c r="N5" s="140">
        <v>3171</v>
      </c>
      <c r="O5" s="140">
        <v>70211</v>
      </c>
      <c r="P5" s="140"/>
      <c r="Q5" s="140"/>
      <c r="R5" s="140"/>
      <c r="S5" s="140">
        <v>380861</v>
      </c>
      <c r="T5" s="140">
        <v>13241</v>
      </c>
      <c r="U5" s="140">
        <v>296895</v>
      </c>
      <c r="V5" s="140">
        <v>2246527</v>
      </c>
      <c r="W5" s="140">
        <v>450</v>
      </c>
      <c r="X5" s="140">
        <v>852015</v>
      </c>
      <c r="Y5" s="140"/>
      <c r="Z5" s="140">
        <v>17924</v>
      </c>
      <c r="AA5" s="140">
        <v>4196</v>
      </c>
      <c r="AB5" s="140">
        <v>66942</v>
      </c>
      <c r="AC5" s="140">
        <v>622</v>
      </c>
      <c r="AD5" s="140"/>
      <c r="AE5" s="140"/>
      <c r="AF5" s="140"/>
      <c r="AG5" s="140">
        <v>260791</v>
      </c>
      <c r="AH5" s="140">
        <v>19883</v>
      </c>
      <c r="AI5" s="140"/>
      <c r="AJ5" s="140">
        <v>622</v>
      </c>
      <c r="AK5" s="140"/>
      <c r="AL5" s="140">
        <v>173227</v>
      </c>
      <c r="AM5" s="140"/>
      <c r="AN5" s="140"/>
      <c r="AO5" s="140">
        <v>20000</v>
      </c>
      <c r="AP5" s="140">
        <v>20000</v>
      </c>
      <c r="AQ5" s="140"/>
      <c r="AR5" s="140"/>
      <c r="AS5" s="140">
        <v>1425149</v>
      </c>
      <c r="AT5" s="140">
        <v>485630</v>
      </c>
      <c r="AU5" s="140">
        <v>242</v>
      </c>
      <c r="AV5" s="140"/>
      <c r="AW5" s="140">
        <v>1939</v>
      </c>
      <c r="AX5" s="140">
        <v>1957225</v>
      </c>
      <c r="AY5" s="140"/>
      <c r="AZ5" s="140"/>
      <c r="BA5" s="140">
        <v>44266</v>
      </c>
      <c r="BB5" s="140"/>
      <c r="BC5" s="140"/>
      <c r="BD5" s="140"/>
      <c r="BE5" s="140">
        <v>8326</v>
      </c>
      <c r="BF5" s="140">
        <v>8628</v>
      </c>
      <c r="BG5" s="140"/>
      <c r="BH5" s="140">
        <v>302</v>
      </c>
      <c r="BI5" s="140">
        <v>2246527</v>
      </c>
      <c r="BJ5" s="140">
        <v>47918</v>
      </c>
      <c r="BK5" s="140">
        <v>3642</v>
      </c>
      <c r="BL5" s="140">
        <v>1511</v>
      </c>
      <c r="BM5" s="140">
        <v>28197</v>
      </c>
      <c r="BN5" s="140"/>
      <c r="BO5" s="140">
        <v>29853</v>
      </c>
      <c r="BP5" s="140">
        <v>28197</v>
      </c>
      <c r="BQ5" s="140">
        <v>28197</v>
      </c>
      <c r="BR5" s="140">
        <v>402</v>
      </c>
      <c r="BS5" s="140">
        <v>20831</v>
      </c>
      <c r="BT5" s="140">
        <v>1041</v>
      </c>
      <c r="BU5" s="140">
        <v>45796</v>
      </c>
      <c r="BV5" s="140">
        <v>40950</v>
      </c>
      <c r="BW5" s="140">
        <v>89017</v>
      </c>
      <c r="BX5" s="140">
        <v>1656</v>
      </c>
      <c r="BY5" s="140"/>
      <c r="BZ5" s="140"/>
      <c r="CA5" s="140">
        <v>52</v>
      </c>
      <c r="CB5" s="140">
        <v>2122</v>
      </c>
      <c r="CC5" s="140">
        <v>75192</v>
      </c>
      <c r="CD5" s="140">
        <v>3312</v>
      </c>
      <c r="CE5" s="140"/>
      <c r="CF5" s="140"/>
      <c r="CG5" s="140"/>
      <c r="CH5" s="142"/>
      <c r="CI5" s="140">
        <v>116907</v>
      </c>
      <c r="CJ5" s="140">
        <v>75700</v>
      </c>
      <c r="CK5" s="140">
        <v>472173</v>
      </c>
      <c r="CL5" s="140">
        <v>211593</v>
      </c>
      <c r="CM5" s="140">
        <v>67973</v>
      </c>
      <c r="CN5" s="140">
        <v>50597</v>
      </c>
      <c r="CO5" s="140"/>
      <c r="CP5" s="140"/>
      <c r="CQ5" s="140">
        <v>50597</v>
      </c>
    </row>
    <row r="6" spans="1:95" x14ac:dyDescent="0.25">
      <c r="A6" s="140">
        <v>201912</v>
      </c>
      <c r="B6" s="140">
        <v>6620</v>
      </c>
      <c r="C6" s="141" t="s">
        <v>1084</v>
      </c>
      <c r="D6" s="141" t="s">
        <v>1080</v>
      </c>
      <c r="E6" s="140">
        <v>6551</v>
      </c>
      <c r="F6" s="140"/>
      <c r="G6" s="140">
        <v>0</v>
      </c>
      <c r="H6" s="140"/>
      <c r="I6" s="140"/>
      <c r="J6" s="140"/>
      <c r="K6" s="140"/>
      <c r="L6" s="140">
        <v>0</v>
      </c>
      <c r="M6" s="140"/>
      <c r="N6" s="140"/>
      <c r="O6" s="140">
        <v>49046</v>
      </c>
      <c r="P6" s="140"/>
      <c r="Q6" s="140">
        <v>5105</v>
      </c>
      <c r="R6" s="140"/>
      <c r="S6" s="140">
        <v>410964</v>
      </c>
      <c r="T6" s="140">
        <v>1996</v>
      </c>
      <c r="U6" s="140">
        <v>461684</v>
      </c>
      <c r="V6" s="140">
        <v>2155811</v>
      </c>
      <c r="W6" s="140">
        <v>8521</v>
      </c>
      <c r="X6" s="140">
        <v>1201480</v>
      </c>
      <c r="Y6" s="140"/>
      <c r="Z6" s="140">
        <v>10441</v>
      </c>
      <c r="AA6" s="140">
        <v>24</v>
      </c>
      <c r="AB6" s="140">
        <v>125000</v>
      </c>
      <c r="AC6" s="140">
        <v>-11737</v>
      </c>
      <c r="AD6" s="140"/>
      <c r="AE6" s="140"/>
      <c r="AF6" s="140"/>
      <c r="AG6" s="140">
        <v>184972</v>
      </c>
      <c r="AH6" s="140"/>
      <c r="AI6" s="140"/>
      <c r="AJ6" s="140"/>
      <c r="AK6" s="140"/>
      <c r="AL6" s="140">
        <v>-263291</v>
      </c>
      <c r="AM6" s="140"/>
      <c r="AN6" s="140"/>
      <c r="AO6" s="140">
        <v>335000</v>
      </c>
      <c r="AP6" s="140">
        <v>335000</v>
      </c>
      <c r="AQ6" s="140">
        <v>-11737</v>
      </c>
      <c r="AR6" s="140"/>
      <c r="AS6" s="140">
        <v>1892589</v>
      </c>
      <c r="AT6" s="140"/>
      <c r="AU6" s="140">
        <v>64339</v>
      </c>
      <c r="AV6" s="140"/>
      <c r="AW6" s="140">
        <v>36</v>
      </c>
      <c r="AX6" s="140">
        <v>1969826</v>
      </c>
      <c r="AY6" s="140"/>
      <c r="AZ6" s="140"/>
      <c r="BA6" s="140">
        <v>12862</v>
      </c>
      <c r="BB6" s="140"/>
      <c r="BC6" s="140"/>
      <c r="BD6" s="140"/>
      <c r="BE6" s="140">
        <v>19</v>
      </c>
      <c r="BF6" s="140">
        <v>1013</v>
      </c>
      <c r="BG6" s="140"/>
      <c r="BH6" s="140">
        <v>994</v>
      </c>
      <c r="BI6" s="140">
        <v>2155811</v>
      </c>
      <c r="BJ6" s="140">
        <v>88792</v>
      </c>
      <c r="BK6" s="140">
        <v>97</v>
      </c>
      <c r="BL6" s="140">
        <v>10157</v>
      </c>
      <c r="BM6" s="140">
        <v>-5849</v>
      </c>
      <c r="BN6" s="140">
        <v>19</v>
      </c>
      <c r="BO6" s="140">
        <v>-7770</v>
      </c>
      <c r="BP6" s="140">
        <v>-5849</v>
      </c>
      <c r="BQ6" s="140">
        <v>-5849</v>
      </c>
      <c r="BR6" s="140">
        <v>5251</v>
      </c>
      <c r="BS6" s="140">
        <v>-1437</v>
      </c>
      <c r="BT6" s="140">
        <v>17595</v>
      </c>
      <c r="BU6" s="140">
        <v>83696</v>
      </c>
      <c r="BV6" s="140">
        <v>18559</v>
      </c>
      <c r="BW6" s="140">
        <v>84659</v>
      </c>
      <c r="BX6" s="140">
        <v>-1921</v>
      </c>
      <c r="BY6" s="140"/>
      <c r="BZ6" s="140"/>
      <c r="CA6" s="140">
        <v>7</v>
      </c>
      <c r="CB6" s="140">
        <v>5097</v>
      </c>
      <c r="CC6" s="140">
        <v>86001</v>
      </c>
      <c r="CD6" s="140"/>
      <c r="CE6" s="140"/>
      <c r="CF6" s="140"/>
      <c r="CG6" s="140"/>
      <c r="CH6" s="142"/>
      <c r="CI6" s="140"/>
      <c r="CJ6" s="140"/>
      <c r="CK6" s="140">
        <v>7570</v>
      </c>
      <c r="CL6" s="140"/>
      <c r="CM6" s="140">
        <v>7570</v>
      </c>
      <c r="CN6" s="140">
        <v>0</v>
      </c>
      <c r="CO6" s="140"/>
      <c r="CP6" s="140"/>
      <c r="CQ6" s="140"/>
    </row>
    <row r="7" spans="1:95" x14ac:dyDescent="0.25">
      <c r="A7" s="140">
        <v>201912</v>
      </c>
      <c r="B7" s="140">
        <v>5999</v>
      </c>
      <c r="C7" s="141" t="s">
        <v>1085</v>
      </c>
      <c r="D7" s="141" t="s">
        <v>1080</v>
      </c>
      <c r="E7" s="140">
        <v>506164</v>
      </c>
      <c r="F7" s="140"/>
      <c r="G7" s="140">
        <v>1879</v>
      </c>
      <c r="H7" s="140">
        <v>176136</v>
      </c>
      <c r="I7" s="140">
        <v>19471</v>
      </c>
      <c r="J7" s="140">
        <v>69214</v>
      </c>
      <c r="K7" s="140"/>
      <c r="L7" s="140">
        <v>98901</v>
      </c>
      <c r="M7" s="140"/>
      <c r="N7" s="140">
        <v>10216</v>
      </c>
      <c r="O7" s="140">
        <v>188725</v>
      </c>
      <c r="P7" s="140"/>
      <c r="Q7" s="140">
        <v>51081</v>
      </c>
      <c r="R7" s="140"/>
      <c r="S7" s="140">
        <v>3053716</v>
      </c>
      <c r="T7" s="140">
        <v>10422</v>
      </c>
      <c r="U7" s="140">
        <v>1605900</v>
      </c>
      <c r="V7" s="140">
        <v>12543214</v>
      </c>
      <c r="W7" s="140">
        <v>56293</v>
      </c>
      <c r="X7" s="140">
        <v>6411635</v>
      </c>
      <c r="Y7" s="140"/>
      <c r="Z7" s="140">
        <v>375140</v>
      </c>
      <c r="AA7" s="140">
        <v>7222</v>
      </c>
      <c r="AB7" s="140">
        <v>348860</v>
      </c>
      <c r="AC7" s="140">
        <v>0</v>
      </c>
      <c r="AD7" s="140"/>
      <c r="AE7" s="140"/>
      <c r="AF7" s="140"/>
      <c r="AG7" s="140">
        <v>1981786</v>
      </c>
      <c r="AH7" s="140">
        <v>104098</v>
      </c>
      <c r="AI7" s="140"/>
      <c r="AJ7" s="140"/>
      <c r="AK7" s="140"/>
      <c r="AL7" s="140">
        <v>929878</v>
      </c>
      <c r="AM7" s="140"/>
      <c r="AN7" s="140">
        <v>440480</v>
      </c>
      <c r="AO7" s="140">
        <v>703048</v>
      </c>
      <c r="AP7" s="140">
        <v>262568</v>
      </c>
      <c r="AQ7" s="140"/>
      <c r="AR7" s="140">
        <v>0</v>
      </c>
      <c r="AS7" s="140">
        <v>9092182</v>
      </c>
      <c r="AT7" s="140">
        <v>176136</v>
      </c>
      <c r="AU7" s="140">
        <v>536252</v>
      </c>
      <c r="AV7" s="140"/>
      <c r="AW7" s="140">
        <v>2</v>
      </c>
      <c r="AX7" s="140">
        <v>10354314</v>
      </c>
      <c r="AY7" s="140"/>
      <c r="AZ7" s="140"/>
      <c r="BA7" s="140">
        <v>549742</v>
      </c>
      <c r="BB7" s="140"/>
      <c r="BC7" s="140">
        <v>47547</v>
      </c>
      <c r="BD7" s="140"/>
      <c r="BE7" s="140">
        <v>52298</v>
      </c>
      <c r="BF7" s="140">
        <v>103015</v>
      </c>
      <c r="BG7" s="140"/>
      <c r="BH7" s="140">
        <v>3171</v>
      </c>
      <c r="BI7" s="140">
        <v>12543214</v>
      </c>
      <c r="BJ7" s="140">
        <v>327258</v>
      </c>
      <c r="BK7" s="140">
        <v>16172</v>
      </c>
      <c r="BL7" s="140">
        <v>23919</v>
      </c>
      <c r="BM7" s="140">
        <v>349241</v>
      </c>
      <c r="BN7" s="140">
        <v>2392</v>
      </c>
      <c r="BO7" s="140">
        <v>343810</v>
      </c>
      <c r="BP7" s="140">
        <v>345644</v>
      </c>
      <c r="BQ7" s="140">
        <v>349241</v>
      </c>
      <c r="BR7" s="140">
        <v>3659</v>
      </c>
      <c r="BS7" s="140">
        <v>223830</v>
      </c>
      <c r="BT7" s="140">
        <v>12918</v>
      </c>
      <c r="BU7" s="140">
        <v>318668</v>
      </c>
      <c r="BV7" s="140">
        <v>262576</v>
      </c>
      <c r="BW7" s="140">
        <v>598334</v>
      </c>
      <c r="BX7" s="140">
        <v>-5431</v>
      </c>
      <c r="BY7" s="140"/>
      <c r="BZ7" s="140">
        <v>-3597</v>
      </c>
      <c r="CA7" s="140">
        <v>3872</v>
      </c>
      <c r="CB7" s="140">
        <v>8590</v>
      </c>
      <c r="CC7" s="140">
        <v>440442</v>
      </c>
      <c r="CD7" s="140">
        <v>30008</v>
      </c>
      <c r="CE7" s="140">
        <v>25071</v>
      </c>
      <c r="CF7" s="140"/>
      <c r="CG7" s="140">
        <v>2507</v>
      </c>
      <c r="CH7" s="142">
        <v>0.72</v>
      </c>
      <c r="CI7" s="140">
        <v>866543</v>
      </c>
      <c r="CJ7" s="140">
        <v>39087</v>
      </c>
      <c r="CK7" s="140">
        <v>2634760</v>
      </c>
      <c r="CL7" s="140">
        <v>1282105</v>
      </c>
      <c r="CM7" s="140">
        <v>447024</v>
      </c>
      <c r="CN7" s="140">
        <v>0</v>
      </c>
      <c r="CO7" s="140"/>
      <c r="CP7" s="140"/>
      <c r="CQ7" s="140"/>
    </row>
    <row r="8" spans="1:95" x14ac:dyDescent="0.25">
      <c r="A8" s="140">
        <v>201912</v>
      </c>
      <c r="B8" s="140">
        <v>3000</v>
      </c>
      <c r="C8" s="141" t="s">
        <v>1086</v>
      </c>
      <c r="D8" s="141" t="s">
        <v>1080</v>
      </c>
      <c r="E8" s="140">
        <v>13632217</v>
      </c>
      <c r="F8" s="140">
        <v>1078250</v>
      </c>
      <c r="G8" s="140">
        <v>2737453</v>
      </c>
      <c r="H8" s="140">
        <v>53885430</v>
      </c>
      <c r="I8" s="140">
        <v>1683</v>
      </c>
      <c r="J8" s="140">
        <v>4693843</v>
      </c>
      <c r="K8" s="140">
        <v>0</v>
      </c>
      <c r="L8" s="140">
        <v>4912497</v>
      </c>
      <c r="M8" s="140">
        <v>6072041</v>
      </c>
      <c r="N8" s="140">
        <v>216971</v>
      </c>
      <c r="O8" s="140">
        <v>77548035</v>
      </c>
      <c r="P8" s="140">
        <v>327708</v>
      </c>
      <c r="Q8" s="140">
        <v>90876947</v>
      </c>
      <c r="R8" s="140">
        <v>86530702</v>
      </c>
      <c r="S8" s="140">
        <v>327326309</v>
      </c>
      <c r="T8" s="140">
        <v>1062602</v>
      </c>
      <c r="U8" s="140">
        <v>108698143</v>
      </c>
      <c r="V8" s="140">
        <v>2281872960</v>
      </c>
      <c r="W8" s="140">
        <v>472085</v>
      </c>
      <c r="X8" s="140">
        <v>866361080</v>
      </c>
      <c r="Y8" s="140">
        <v>319469045</v>
      </c>
      <c r="Z8" s="140">
        <v>316000407</v>
      </c>
      <c r="AA8" s="140">
        <v>4882009</v>
      </c>
      <c r="AB8" s="140">
        <v>8621846</v>
      </c>
      <c r="AC8" s="140">
        <v>-362746</v>
      </c>
      <c r="AD8" s="140">
        <v>0</v>
      </c>
      <c r="AE8" s="140">
        <v>0</v>
      </c>
      <c r="AF8" s="140">
        <v>-371794</v>
      </c>
      <c r="AG8" s="140">
        <v>170740995</v>
      </c>
      <c r="AH8" s="140">
        <v>27783564</v>
      </c>
      <c r="AI8" s="140">
        <v>26762089</v>
      </c>
      <c r="AJ8" s="140">
        <v>9048</v>
      </c>
      <c r="AK8" s="140">
        <v>0</v>
      </c>
      <c r="AL8" s="140">
        <v>121483144</v>
      </c>
      <c r="AM8" s="140">
        <v>0</v>
      </c>
      <c r="AN8" s="140">
        <v>0</v>
      </c>
      <c r="AO8" s="140">
        <v>40998751</v>
      </c>
      <c r="AP8" s="140">
        <v>14236662</v>
      </c>
      <c r="AQ8" s="140">
        <v>0</v>
      </c>
      <c r="AR8" s="140">
        <v>154316</v>
      </c>
      <c r="AS8" s="140">
        <v>1071273966</v>
      </c>
      <c r="AT8" s="140">
        <v>54250631</v>
      </c>
      <c r="AU8" s="140">
        <v>181660275</v>
      </c>
      <c r="AV8" s="140">
        <v>109614</v>
      </c>
      <c r="AW8" s="140">
        <v>628306</v>
      </c>
      <c r="AX8" s="140">
        <v>2080043564</v>
      </c>
      <c r="AY8" s="140">
        <v>270242379</v>
      </c>
      <c r="AZ8" s="140">
        <v>6780174</v>
      </c>
      <c r="BA8" s="140">
        <v>494943903</v>
      </c>
      <c r="BB8" s="140">
        <v>0</v>
      </c>
      <c r="BC8" s="140">
        <v>276759</v>
      </c>
      <c r="BD8" s="140">
        <v>0</v>
      </c>
      <c r="BE8" s="140">
        <v>2405519</v>
      </c>
      <c r="BF8" s="140">
        <v>3304837</v>
      </c>
      <c r="BG8" s="140">
        <v>286177</v>
      </c>
      <c r="BH8" s="140">
        <v>336382</v>
      </c>
      <c r="BI8" s="140">
        <v>2281872960</v>
      </c>
      <c r="BJ8" s="140">
        <v>29589517</v>
      </c>
      <c r="BK8" s="140">
        <v>4463705</v>
      </c>
      <c r="BL8" s="140">
        <v>1480446</v>
      </c>
      <c r="BM8" s="140">
        <v>15068154</v>
      </c>
      <c r="BN8" s="140">
        <v>9525301</v>
      </c>
      <c r="BO8" s="140">
        <v>11769677</v>
      </c>
      <c r="BP8" s="140">
        <v>15068154</v>
      </c>
      <c r="BQ8" s="140">
        <v>15068154</v>
      </c>
      <c r="BR8" s="140">
        <v>1289024</v>
      </c>
      <c r="BS8" s="140">
        <v>2612002</v>
      </c>
      <c r="BT8" s="140">
        <v>2159907</v>
      </c>
      <c r="BU8" s="140">
        <v>13023792</v>
      </c>
      <c r="BV8" s="140">
        <v>13292281</v>
      </c>
      <c r="BW8" s="140">
        <v>24655697</v>
      </c>
      <c r="BX8" s="140">
        <v>-3298477</v>
      </c>
      <c r="BY8" s="140">
        <v>0</v>
      </c>
      <c r="BZ8" s="140">
        <v>0</v>
      </c>
      <c r="CA8" s="140">
        <v>-76</v>
      </c>
      <c r="CB8" s="140">
        <v>16565725</v>
      </c>
      <c r="CC8" s="140">
        <v>20368272</v>
      </c>
      <c r="CD8" s="140">
        <v>499531</v>
      </c>
      <c r="CE8" s="140">
        <v>4558</v>
      </c>
      <c r="CF8" s="140">
        <v>0</v>
      </c>
      <c r="CG8" s="140">
        <v>45581</v>
      </c>
      <c r="CH8" s="142">
        <v>0.53</v>
      </c>
      <c r="CI8" s="140">
        <v>6283351</v>
      </c>
      <c r="CJ8" s="140">
        <v>67663464</v>
      </c>
      <c r="CK8" s="140">
        <v>191580322</v>
      </c>
      <c r="CL8" s="140">
        <v>53984069</v>
      </c>
      <c r="CM8" s="140">
        <v>63649437</v>
      </c>
      <c r="CN8" s="140">
        <v>183723207</v>
      </c>
      <c r="CO8" s="140">
        <v>183509805</v>
      </c>
      <c r="CP8" s="140">
        <v>0</v>
      </c>
      <c r="CQ8" s="140">
        <v>213402</v>
      </c>
    </row>
    <row r="9" spans="1:95" x14ac:dyDescent="0.25">
      <c r="A9" s="140">
        <v>201912</v>
      </c>
      <c r="B9" s="140">
        <v>9686</v>
      </c>
      <c r="C9" s="141" t="s">
        <v>1363</v>
      </c>
      <c r="D9" s="141" t="s">
        <v>1080</v>
      </c>
      <c r="E9" s="140">
        <v>247187</v>
      </c>
      <c r="F9" s="140">
        <v>8370</v>
      </c>
      <c r="G9" s="140">
        <v>391</v>
      </c>
      <c r="H9" s="140">
        <v>2610933</v>
      </c>
      <c r="I9" s="140">
        <v>170960</v>
      </c>
      <c r="J9" s="140">
        <v>10952</v>
      </c>
      <c r="K9" s="140"/>
      <c r="L9" s="140">
        <v>218977</v>
      </c>
      <c r="M9" s="140">
        <v>5891</v>
      </c>
      <c r="N9" s="140">
        <v>37064</v>
      </c>
      <c r="O9" s="140">
        <v>275038</v>
      </c>
      <c r="P9" s="140">
        <v>105033</v>
      </c>
      <c r="Q9" s="140">
        <v>0</v>
      </c>
      <c r="R9" s="140"/>
      <c r="S9" s="140">
        <v>3462522</v>
      </c>
      <c r="T9" s="140">
        <v>11459</v>
      </c>
      <c r="U9" s="140">
        <v>988754</v>
      </c>
      <c r="V9" s="140">
        <v>15955905</v>
      </c>
      <c r="W9" s="140">
        <v>103793</v>
      </c>
      <c r="X9" s="140">
        <v>7675403</v>
      </c>
      <c r="Y9" s="140">
        <v>680</v>
      </c>
      <c r="Z9" s="140">
        <v>239791</v>
      </c>
      <c r="AA9" s="140">
        <v>1684</v>
      </c>
      <c r="AB9" s="140">
        <v>99292</v>
      </c>
      <c r="AC9" s="140">
        <v>9203</v>
      </c>
      <c r="AD9" s="140"/>
      <c r="AE9" s="140"/>
      <c r="AF9" s="140"/>
      <c r="AG9" s="140">
        <v>1757134</v>
      </c>
      <c r="AH9" s="140">
        <v>247281</v>
      </c>
      <c r="AI9" s="140">
        <v>62381</v>
      </c>
      <c r="AJ9" s="140">
        <v>9203</v>
      </c>
      <c r="AK9" s="140"/>
      <c r="AL9" s="140">
        <v>788604</v>
      </c>
      <c r="AM9" s="140"/>
      <c r="AN9" s="140">
        <v>695683</v>
      </c>
      <c r="AO9" s="140">
        <v>860035</v>
      </c>
      <c r="AP9" s="140">
        <v>101970</v>
      </c>
      <c r="AQ9" s="140"/>
      <c r="AR9" s="140"/>
      <c r="AS9" s="140">
        <v>10721899</v>
      </c>
      <c r="AT9" s="140">
        <v>2610933</v>
      </c>
      <c r="AU9" s="140">
        <v>264871</v>
      </c>
      <c r="AV9" s="140"/>
      <c r="AW9" s="140">
        <v>25097</v>
      </c>
      <c r="AX9" s="140">
        <v>13902896</v>
      </c>
      <c r="AY9" s="140">
        <v>59649</v>
      </c>
      <c r="AZ9" s="140"/>
      <c r="BA9" s="140">
        <v>220445</v>
      </c>
      <c r="BB9" s="140"/>
      <c r="BC9" s="140">
        <v>3480</v>
      </c>
      <c r="BD9" s="140"/>
      <c r="BE9" s="140">
        <v>24815</v>
      </c>
      <c r="BF9" s="140">
        <v>48595</v>
      </c>
      <c r="BG9" s="140"/>
      <c r="BH9" s="140">
        <v>20300</v>
      </c>
      <c r="BI9" s="140">
        <v>15955905</v>
      </c>
      <c r="BJ9" s="140">
        <v>412903</v>
      </c>
      <c r="BK9" s="140">
        <v>16057</v>
      </c>
      <c r="BL9" s="140">
        <v>160565</v>
      </c>
      <c r="BM9" s="140">
        <v>147692</v>
      </c>
      <c r="BN9" s="140">
        <v>10961</v>
      </c>
      <c r="BO9" s="140">
        <v>148585</v>
      </c>
      <c r="BP9" s="140">
        <v>149860</v>
      </c>
      <c r="BQ9" s="140">
        <v>147692</v>
      </c>
      <c r="BR9" s="140">
        <v>9323</v>
      </c>
      <c r="BS9" s="140">
        <v>115502</v>
      </c>
      <c r="BT9" s="140">
        <v>13058</v>
      </c>
      <c r="BU9" s="140">
        <v>374399</v>
      </c>
      <c r="BV9" s="140">
        <v>259355</v>
      </c>
      <c r="BW9" s="140">
        <v>636458</v>
      </c>
      <c r="BX9" s="140">
        <v>892</v>
      </c>
      <c r="BY9" s="140">
        <v>323</v>
      </c>
      <c r="BZ9" s="140">
        <v>2168</v>
      </c>
      <c r="CA9" s="140">
        <v>1043</v>
      </c>
      <c r="CB9" s="140">
        <v>38505</v>
      </c>
      <c r="CC9" s="140">
        <v>446318</v>
      </c>
      <c r="CD9" s="140">
        <v>15762</v>
      </c>
      <c r="CE9" s="140"/>
      <c r="CF9" s="140"/>
      <c r="CG9" s="140"/>
      <c r="CH9" s="142"/>
      <c r="CI9" s="140">
        <v>895097</v>
      </c>
      <c r="CJ9" s="140">
        <v>551395</v>
      </c>
      <c r="CK9" s="140">
        <v>3133960</v>
      </c>
      <c r="CL9" s="140">
        <v>1476540</v>
      </c>
      <c r="CM9" s="140">
        <v>210929</v>
      </c>
      <c r="CN9" s="140">
        <v>256296</v>
      </c>
      <c r="CO9" s="140"/>
      <c r="CP9" s="140"/>
      <c r="CQ9" s="140">
        <v>256296</v>
      </c>
    </row>
    <row r="10" spans="1:95" x14ac:dyDescent="0.25">
      <c r="A10" s="140">
        <v>201912</v>
      </c>
      <c r="B10" s="140">
        <v>7320</v>
      </c>
      <c r="C10" s="141" t="s">
        <v>1088</v>
      </c>
      <c r="D10" s="141" t="s">
        <v>1080</v>
      </c>
      <c r="E10" s="140">
        <v>291590</v>
      </c>
      <c r="F10" s="140"/>
      <c r="G10" s="140">
        <v>20418</v>
      </c>
      <c r="H10" s="140">
        <v>2107633</v>
      </c>
      <c r="I10" s="140">
        <v>71565</v>
      </c>
      <c r="J10" s="140"/>
      <c r="K10" s="140"/>
      <c r="L10" s="140">
        <v>77438</v>
      </c>
      <c r="M10" s="140"/>
      <c r="N10" s="140">
        <v>5873</v>
      </c>
      <c r="O10" s="140">
        <v>198174</v>
      </c>
      <c r="P10" s="140"/>
      <c r="Q10" s="140">
        <v>27736</v>
      </c>
      <c r="R10" s="140"/>
      <c r="S10" s="140">
        <v>2053109</v>
      </c>
      <c r="T10" s="140">
        <v>5207</v>
      </c>
      <c r="U10" s="140">
        <v>1202559</v>
      </c>
      <c r="V10" s="140">
        <v>10260910</v>
      </c>
      <c r="W10" s="140">
        <v>3908</v>
      </c>
      <c r="X10" s="140">
        <v>4161984</v>
      </c>
      <c r="Y10" s="140"/>
      <c r="Z10" s="140">
        <v>99613</v>
      </c>
      <c r="AA10" s="140">
        <v>11541</v>
      </c>
      <c r="AB10" s="140">
        <v>27000</v>
      </c>
      <c r="AC10" s="140">
        <v>6918</v>
      </c>
      <c r="AD10" s="140"/>
      <c r="AE10" s="140"/>
      <c r="AF10" s="140"/>
      <c r="AG10" s="140">
        <v>1142181</v>
      </c>
      <c r="AH10" s="140">
        <v>49511</v>
      </c>
      <c r="AI10" s="140"/>
      <c r="AJ10" s="140">
        <v>6918</v>
      </c>
      <c r="AK10" s="140"/>
      <c r="AL10" s="140">
        <v>1108263</v>
      </c>
      <c r="AM10" s="140"/>
      <c r="AN10" s="140"/>
      <c r="AO10" s="140"/>
      <c r="AP10" s="140"/>
      <c r="AQ10" s="140"/>
      <c r="AR10" s="140"/>
      <c r="AS10" s="140">
        <v>6665491</v>
      </c>
      <c r="AT10" s="140">
        <v>2092305</v>
      </c>
      <c r="AU10" s="140">
        <v>205269</v>
      </c>
      <c r="AV10" s="140"/>
      <c r="AW10" s="140">
        <v>3089</v>
      </c>
      <c r="AX10" s="140">
        <v>9060145</v>
      </c>
      <c r="AY10" s="140"/>
      <c r="AZ10" s="140"/>
      <c r="BA10" s="140">
        <v>93991</v>
      </c>
      <c r="BB10" s="140"/>
      <c r="BC10" s="140"/>
      <c r="BD10" s="140"/>
      <c r="BE10" s="140">
        <v>6764</v>
      </c>
      <c r="BF10" s="140">
        <v>9073</v>
      </c>
      <c r="BG10" s="140"/>
      <c r="BH10" s="140">
        <v>2309</v>
      </c>
      <c r="BI10" s="140">
        <v>10260910</v>
      </c>
      <c r="BJ10" s="140">
        <v>176732</v>
      </c>
      <c r="BK10" s="140">
        <v>6818</v>
      </c>
      <c r="BL10" s="140">
        <v>-12138</v>
      </c>
      <c r="BM10" s="140"/>
      <c r="BN10" s="140">
        <v>-368</v>
      </c>
      <c r="BO10" s="140">
        <v>138184</v>
      </c>
      <c r="BP10" s="140"/>
      <c r="BQ10" s="140">
        <v>111234</v>
      </c>
      <c r="BR10" s="140">
        <v>357</v>
      </c>
      <c r="BS10" s="140">
        <v>18070</v>
      </c>
      <c r="BT10" s="140">
        <v>14940</v>
      </c>
      <c r="BU10" s="140">
        <v>170237</v>
      </c>
      <c r="BV10" s="140">
        <v>196467</v>
      </c>
      <c r="BW10" s="140">
        <v>366348</v>
      </c>
      <c r="BX10" s="140">
        <v>26950</v>
      </c>
      <c r="BY10" s="140"/>
      <c r="BZ10" s="140"/>
      <c r="CA10" s="140">
        <v>325</v>
      </c>
      <c r="CB10" s="140">
        <v>6495</v>
      </c>
      <c r="CC10" s="140">
        <v>251218</v>
      </c>
      <c r="CD10" s="140">
        <v>14584</v>
      </c>
      <c r="CE10" s="140">
        <v>12694</v>
      </c>
      <c r="CF10" s="140"/>
      <c r="CG10" s="140">
        <v>127</v>
      </c>
      <c r="CH10" s="142">
        <v>0.5</v>
      </c>
      <c r="CI10" s="140">
        <v>929605</v>
      </c>
      <c r="CJ10" s="140">
        <v>221619</v>
      </c>
      <c r="CK10" s="140">
        <v>2882611</v>
      </c>
      <c r="CL10" s="140">
        <v>869756</v>
      </c>
      <c r="CM10" s="140">
        <v>861631</v>
      </c>
      <c r="CN10" s="140"/>
      <c r="CO10" s="140"/>
      <c r="CP10" s="140"/>
      <c r="CQ10" s="140"/>
    </row>
    <row r="11" spans="1:95" x14ac:dyDescent="0.25">
      <c r="A11" s="140">
        <v>201912</v>
      </c>
      <c r="B11" s="140">
        <v>537</v>
      </c>
      <c r="C11" s="141" t="s">
        <v>1089</v>
      </c>
      <c r="D11" s="141" t="s">
        <v>1080</v>
      </c>
      <c r="E11" s="140">
        <v>42817</v>
      </c>
      <c r="F11" s="140"/>
      <c r="G11" s="140">
        <v>25</v>
      </c>
      <c r="H11" s="140">
        <v>241556</v>
      </c>
      <c r="I11" s="140">
        <v>1400</v>
      </c>
      <c r="J11" s="140"/>
      <c r="K11" s="140"/>
      <c r="L11" s="140">
        <v>1400</v>
      </c>
      <c r="M11" s="140"/>
      <c r="N11" s="140"/>
      <c r="O11" s="140">
        <v>47503</v>
      </c>
      <c r="P11" s="140"/>
      <c r="Q11" s="140"/>
      <c r="R11" s="140"/>
      <c r="S11" s="140">
        <v>660118</v>
      </c>
      <c r="T11" s="140">
        <v>2960</v>
      </c>
      <c r="U11" s="140">
        <v>238173</v>
      </c>
      <c r="V11" s="140">
        <v>1742133</v>
      </c>
      <c r="W11" s="140">
        <v>753</v>
      </c>
      <c r="X11" s="140">
        <v>496117</v>
      </c>
      <c r="Y11" s="140"/>
      <c r="Z11" s="140">
        <v>7963</v>
      </c>
      <c r="AA11" s="140">
        <v>2747</v>
      </c>
      <c r="AB11" s="140">
        <v>20451</v>
      </c>
      <c r="AC11" s="140"/>
      <c r="AD11" s="140"/>
      <c r="AE11" s="140"/>
      <c r="AF11" s="140"/>
      <c r="AG11" s="140">
        <v>181761</v>
      </c>
      <c r="AH11" s="140"/>
      <c r="AI11" s="140"/>
      <c r="AJ11" s="140"/>
      <c r="AK11" s="140"/>
      <c r="AL11" s="140">
        <v>161310</v>
      </c>
      <c r="AM11" s="140"/>
      <c r="AN11" s="140"/>
      <c r="AO11" s="140"/>
      <c r="AP11" s="140"/>
      <c r="AQ11" s="140"/>
      <c r="AR11" s="140"/>
      <c r="AS11" s="140">
        <v>1285236</v>
      </c>
      <c r="AT11" s="140">
        <v>241556</v>
      </c>
      <c r="AU11" s="140">
        <v>0</v>
      </c>
      <c r="AV11" s="140"/>
      <c r="AW11" s="140">
        <v>3217</v>
      </c>
      <c r="AX11" s="140">
        <v>1558865</v>
      </c>
      <c r="AY11" s="140"/>
      <c r="AZ11" s="140"/>
      <c r="BA11" s="140">
        <v>28855</v>
      </c>
      <c r="BB11" s="140"/>
      <c r="BC11" s="140"/>
      <c r="BD11" s="140"/>
      <c r="BE11" s="140">
        <v>1416</v>
      </c>
      <c r="BF11" s="140">
        <v>1507</v>
      </c>
      <c r="BG11" s="140"/>
      <c r="BH11" s="140">
        <v>91</v>
      </c>
      <c r="BI11" s="140">
        <v>1742133</v>
      </c>
      <c r="BJ11" s="140">
        <v>32695</v>
      </c>
      <c r="BK11" s="140">
        <v>1443</v>
      </c>
      <c r="BL11" s="140">
        <v>522</v>
      </c>
      <c r="BM11" s="140">
        <v>12713</v>
      </c>
      <c r="BN11" s="140"/>
      <c r="BO11" s="140">
        <v>13378</v>
      </c>
      <c r="BP11" s="140">
        <v>12713</v>
      </c>
      <c r="BQ11" s="140">
        <v>12713</v>
      </c>
      <c r="BR11" s="140">
        <v>38</v>
      </c>
      <c r="BS11" s="140">
        <v>5116</v>
      </c>
      <c r="BT11" s="140">
        <v>1131</v>
      </c>
      <c r="BU11" s="140">
        <v>30369</v>
      </c>
      <c r="BV11" s="140">
        <v>23914</v>
      </c>
      <c r="BW11" s="140">
        <v>54494</v>
      </c>
      <c r="BX11" s="140">
        <v>666</v>
      </c>
      <c r="BY11" s="140"/>
      <c r="BZ11" s="140"/>
      <c r="CA11" s="140">
        <v>46</v>
      </c>
      <c r="CB11" s="140">
        <v>2327</v>
      </c>
      <c r="CC11" s="140">
        <v>44259</v>
      </c>
      <c r="CD11" s="140">
        <v>1342</v>
      </c>
      <c r="CE11" s="140"/>
      <c r="CF11" s="140"/>
      <c r="CG11" s="140"/>
      <c r="CH11" s="142"/>
      <c r="CI11" s="140">
        <v>8049</v>
      </c>
      <c r="CJ11" s="140">
        <v>81734</v>
      </c>
      <c r="CK11" s="140">
        <v>268521</v>
      </c>
      <c r="CL11" s="140">
        <v>135558</v>
      </c>
      <c r="CM11" s="140">
        <v>43180</v>
      </c>
      <c r="CN11" s="140"/>
      <c r="CO11" s="140"/>
      <c r="CP11" s="140"/>
      <c r="CQ11" s="140"/>
    </row>
    <row r="12" spans="1:95" x14ac:dyDescent="0.25">
      <c r="A12" s="140">
        <v>201912</v>
      </c>
      <c r="B12" s="140">
        <v>9137</v>
      </c>
      <c r="C12" s="141" t="s">
        <v>1090</v>
      </c>
      <c r="D12" s="141" t="s">
        <v>1080</v>
      </c>
      <c r="E12" s="140">
        <v>5987</v>
      </c>
      <c r="F12" s="140"/>
      <c r="G12" s="140">
        <v>11597</v>
      </c>
      <c r="H12" s="140"/>
      <c r="I12" s="140"/>
      <c r="J12" s="140">
        <v>22175</v>
      </c>
      <c r="K12" s="140"/>
      <c r="L12" s="140">
        <v>22175</v>
      </c>
      <c r="M12" s="140">
        <v>342156</v>
      </c>
      <c r="N12" s="140"/>
      <c r="O12" s="140">
        <v>20</v>
      </c>
      <c r="P12" s="140"/>
      <c r="Q12" s="140">
        <v>9807</v>
      </c>
      <c r="R12" s="140"/>
      <c r="S12" s="140"/>
      <c r="T12" s="140">
        <v>339069</v>
      </c>
      <c r="U12" s="140">
        <v>477895</v>
      </c>
      <c r="V12" s="140">
        <v>13736979</v>
      </c>
      <c r="W12" s="140">
        <v>0</v>
      </c>
      <c r="X12" s="140">
        <v>12376605</v>
      </c>
      <c r="Y12" s="140"/>
      <c r="Z12" s="140">
        <v>149022</v>
      </c>
      <c r="AA12" s="140">
        <v>2646</v>
      </c>
      <c r="AB12" s="140">
        <v>239500</v>
      </c>
      <c r="AC12" s="140">
        <v>0</v>
      </c>
      <c r="AD12" s="140">
        <v>0</v>
      </c>
      <c r="AE12" s="140">
        <v>0</v>
      </c>
      <c r="AF12" s="140">
        <v>0</v>
      </c>
      <c r="AG12" s="140">
        <v>2046322</v>
      </c>
      <c r="AH12" s="140">
        <v>365000</v>
      </c>
      <c r="AI12" s="140">
        <v>0</v>
      </c>
      <c r="AJ12" s="140">
        <v>0</v>
      </c>
      <c r="AK12" s="140">
        <v>615500</v>
      </c>
      <c r="AL12" s="140">
        <v>1001831</v>
      </c>
      <c r="AM12" s="140">
        <v>0</v>
      </c>
      <c r="AN12" s="140">
        <v>0</v>
      </c>
      <c r="AO12" s="140">
        <v>189491</v>
      </c>
      <c r="AP12" s="140">
        <v>189491</v>
      </c>
      <c r="AQ12" s="140">
        <v>0</v>
      </c>
      <c r="AR12" s="140">
        <v>0</v>
      </c>
      <c r="AS12" s="140">
        <v>4881467</v>
      </c>
      <c r="AT12" s="140">
        <v>0</v>
      </c>
      <c r="AU12" s="140">
        <v>6161498</v>
      </c>
      <c r="AV12" s="140">
        <v>0</v>
      </c>
      <c r="AW12" s="140">
        <v>119013</v>
      </c>
      <c r="AX12" s="140">
        <v>11306952</v>
      </c>
      <c r="AY12" s="140">
        <v>0</v>
      </c>
      <c r="AZ12" s="140">
        <v>0</v>
      </c>
      <c r="BA12" s="140">
        <v>144974</v>
      </c>
      <c r="BB12" s="140">
        <v>0</v>
      </c>
      <c r="BC12" s="140"/>
      <c r="BD12" s="140"/>
      <c r="BE12" s="140"/>
      <c r="BF12" s="140">
        <v>18704</v>
      </c>
      <c r="BG12" s="140">
        <v>18704</v>
      </c>
      <c r="BH12" s="140"/>
      <c r="BI12" s="140">
        <v>13736979</v>
      </c>
      <c r="BJ12" s="140">
        <v>895267</v>
      </c>
      <c r="BK12" s="140">
        <v>16709</v>
      </c>
      <c r="BL12" s="140">
        <v>279264</v>
      </c>
      <c r="BM12" s="140">
        <v>162665</v>
      </c>
      <c r="BN12" s="140">
        <v>0</v>
      </c>
      <c r="BO12" s="140">
        <v>204292</v>
      </c>
      <c r="BP12" s="140">
        <v>163348</v>
      </c>
      <c r="BQ12" s="140">
        <v>162665</v>
      </c>
      <c r="BR12" s="140">
        <v>7562</v>
      </c>
      <c r="BS12" s="140">
        <v>6360</v>
      </c>
      <c r="BT12" s="140">
        <v>51833</v>
      </c>
      <c r="BU12" s="140">
        <v>751354</v>
      </c>
      <c r="BV12" s="140">
        <v>167227</v>
      </c>
      <c r="BW12" s="140">
        <v>866748</v>
      </c>
      <c r="BX12" s="140">
        <v>41627</v>
      </c>
      <c r="BY12" s="140">
        <v>0</v>
      </c>
      <c r="BZ12" s="140">
        <v>683</v>
      </c>
      <c r="CA12" s="140">
        <v>0</v>
      </c>
      <c r="CB12" s="140">
        <v>143913</v>
      </c>
      <c r="CC12" s="140">
        <v>380405</v>
      </c>
      <c r="CD12" s="140">
        <v>0</v>
      </c>
      <c r="CE12" s="140"/>
      <c r="CF12" s="140"/>
      <c r="CG12" s="140"/>
      <c r="CH12" s="142"/>
      <c r="CI12" s="140"/>
      <c r="CJ12" s="140"/>
      <c r="CK12" s="140">
        <v>1013616</v>
      </c>
      <c r="CL12" s="140"/>
      <c r="CM12" s="140">
        <v>1013616</v>
      </c>
      <c r="CN12" s="140">
        <v>0</v>
      </c>
      <c r="CO12" s="140"/>
      <c r="CP12" s="140"/>
      <c r="CQ12" s="140">
        <v>0</v>
      </c>
    </row>
    <row r="13" spans="1:95" x14ac:dyDescent="0.25">
      <c r="A13" s="140">
        <v>201912</v>
      </c>
      <c r="B13" s="140">
        <v>9860</v>
      </c>
      <c r="C13" s="141" t="s">
        <v>1091</v>
      </c>
      <c r="D13" s="141" t="s">
        <v>1080</v>
      </c>
      <c r="E13" s="140">
        <v>17940</v>
      </c>
      <c r="F13" s="140"/>
      <c r="G13" s="140">
        <v>520</v>
      </c>
      <c r="H13" s="140">
        <v>80825</v>
      </c>
      <c r="I13" s="140">
        <v>12273</v>
      </c>
      <c r="J13" s="140"/>
      <c r="K13" s="140"/>
      <c r="L13" s="140">
        <v>14623</v>
      </c>
      <c r="M13" s="140"/>
      <c r="N13" s="140">
        <v>2350</v>
      </c>
      <c r="O13" s="140">
        <v>28985</v>
      </c>
      <c r="P13" s="140"/>
      <c r="Q13" s="140"/>
      <c r="R13" s="140"/>
      <c r="S13" s="140">
        <v>400680</v>
      </c>
      <c r="T13" s="140">
        <v>1094</v>
      </c>
      <c r="U13" s="140">
        <v>78009</v>
      </c>
      <c r="V13" s="140">
        <v>989796</v>
      </c>
      <c r="W13" s="140">
        <v>1093</v>
      </c>
      <c r="X13" s="140">
        <v>361316</v>
      </c>
      <c r="Y13" s="140">
        <v>0</v>
      </c>
      <c r="Z13" s="140">
        <v>4263</v>
      </c>
      <c r="AA13" s="140">
        <v>448</v>
      </c>
      <c r="AB13" s="140">
        <v>31100</v>
      </c>
      <c r="AC13" s="140"/>
      <c r="AD13" s="140"/>
      <c r="AE13" s="140"/>
      <c r="AF13" s="140"/>
      <c r="AG13" s="140">
        <v>116887</v>
      </c>
      <c r="AH13" s="140"/>
      <c r="AI13" s="140"/>
      <c r="AJ13" s="140"/>
      <c r="AK13" s="140"/>
      <c r="AL13" s="140">
        <v>85787</v>
      </c>
      <c r="AM13" s="140"/>
      <c r="AN13" s="140"/>
      <c r="AO13" s="140"/>
      <c r="AP13" s="140"/>
      <c r="AQ13" s="140"/>
      <c r="AR13" s="140"/>
      <c r="AS13" s="140">
        <v>761744</v>
      </c>
      <c r="AT13" s="140">
        <v>80825</v>
      </c>
      <c r="AU13" s="140">
        <v>9666</v>
      </c>
      <c r="AV13" s="140"/>
      <c r="AW13" s="140">
        <v>93</v>
      </c>
      <c r="AX13" s="140">
        <v>872734</v>
      </c>
      <c r="AY13" s="140"/>
      <c r="AZ13" s="140"/>
      <c r="BA13" s="140">
        <v>20404</v>
      </c>
      <c r="BB13" s="140"/>
      <c r="BC13" s="140"/>
      <c r="BD13" s="140"/>
      <c r="BE13" s="140">
        <v>171</v>
      </c>
      <c r="BF13" s="140">
        <v>175</v>
      </c>
      <c r="BG13" s="140"/>
      <c r="BH13" s="140">
        <v>4</v>
      </c>
      <c r="BI13" s="140">
        <v>989796</v>
      </c>
      <c r="BJ13" s="140">
        <v>19105</v>
      </c>
      <c r="BK13" s="140">
        <v>-266</v>
      </c>
      <c r="BL13" s="140">
        <v>748</v>
      </c>
      <c r="BM13" s="140">
        <v>3512</v>
      </c>
      <c r="BN13" s="140"/>
      <c r="BO13" s="140">
        <v>3315</v>
      </c>
      <c r="BP13" s="140">
        <v>3512</v>
      </c>
      <c r="BQ13" s="140">
        <v>3512</v>
      </c>
      <c r="BR13" s="140">
        <v>11</v>
      </c>
      <c r="BS13" s="140">
        <v>2486</v>
      </c>
      <c r="BT13" s="140">
        <v>667</v>
      </c>
      <c r="BU13" s="140">
        <v>18751</v>
      </c>
      <c r="BV13" s="140">
        <v>15398</v>
      </c>
      <c r="BW13" s="140">
        <v>33878</v>
      </c>
      <c r="BX13" s="140">
        <v>-197</v>
      </c>
      <c r="BY13" s="140"/>
      <c r="BZ13" s="140"/>
      <c r="CA13" s="140">
        <v>7</v>
      </c>
      <c r="CB13" s="140">
        <v>353</v>
      </c>
      <c r="CC13" s="140">
        <v>32571</v>
      </c>
      <c r="CD13" s="140">
        <v>396</v>
      </c>
      <c r="CE13" s="140"/>
      <c r="CF13" s="140"/>
      <c r="CG13" s="140"/>
      <c r="CH13" s="142"/>
      <c r="CI13" s="140">
        <v>69979</v>
      </c>
      <c r="CJ13" s="140">
        <v>79026</v>
      </c>
      <c r="CK13" s="140">
        <v>248160</v>
      </c>
      <c r="CL13" s="140">
        <v>98722</v>
      </c>
      <c r="CM13" s="140">
        <v>433</v>
      </c>
      <c r="CN13" s="140">
        <v>21879</v>
      </c>
      <c r="CO13" s="140"/>
      <c r="CP13" s="140"/>
      <c r="CQ13" s="140">
        <v>21879</v>
      </c>
    </row>
    <row r="14" spans="1:95" x14ac:dyDescent="0.25">
      <c r="A14" s="140">
        <v>201912</v>
      </c>
      <c r="B14" s="140">
        <v>13080</v>
      </c>
      <c r="C14" s="141" t="s">
        <v>1092</v>
      </c>
      <c r="D14" s="141" t="s">
        <v>1080</v>
      </c>
      <c r="E14" s="140">
        <v>98703</v>
      </c>
      <c r="F14" s="140"/>
      <c r="G14" s="140">
        <v>1724</v>
      </c>
      <c r="H14" s="140">
        <v>112031</v>
      </c>
      <c r="I14" s="140">
        <v>4852</v>
      </c>
      <c r="J14" s="140"/>
      <c r="K14" s="140"/>
      <c r="L14" s="140">
        <v>4852</v>
      </c>
      <c r="M14" s="140"/>
      <c r="N14" s="140"/>
      <c r="O14" s="140">
        <v>31898</v>
      </c>
      <c r="P14" s="140">
        <v>10921</v>
      </c>
      <c r="Q14" s="140"/>
      <c r="R14" s="140">
        <v>1427</v>
      </c>
      <c r="S14" s="140">
        <v>521319</v>
      </c>
      <c r="T14" s="140">
        <v>1028</v>
      </c>
      <c r="U14" s="140">
        <v>57531</v>
      </c>
      <c r="V14" s="140">
        <v>1235971</v>
      </c>
      <c r="W14" s="140">
        <v>281</v>
      </c>
      <c r="X14" s="140">
        <v>386737</v>
      </c>
      <c r="Y14" s="140"/>
      <c r="Z14" s="140">
        <v>7289</v>
      </c>
      <c r="AA14" s="140">
        <v>228</v>
      </c>
      <c r="AB14" s="140">
        <v>1251</v>
      </c>
      <c r="AC14" s="140">
        <v>0</v>
      </c>
      <c r="AD14" s="140"/>
      <c r="AE14" s="140"/>
      <c r="AF14" s="140"/>
      <c r="AG14" s="140">
        <v>233536</v>
      </c>
      <c r="AH14" s="140"/>
      <c r="AI14" s="140"/>
      <c r="AJ14" s="140"/>
      <c r="AK14" s="140"/>
      <c r="AL14" s="140">
        <v>232286</v>
      </c>
      <c r="AM14" s="140"/>
      <c r="AN14" s="140"/>
      <c r="AO14" s="140">
        <v>0</v>
      </c>
      <c r="AP14" s="140"/>
      <c r="AQ14" s="140"/>
      <c r="AR14" s="140"/>
      <c r="AS14" s="140">
        <v>879187</v>
      </c>
      <c r="AT14" s="140">
        <v>112031</v>
      </c>
      <c r="AU14" s="140">
        <v>3288</v>
      </c>
      <c r="AV14" s="140"/>
      <c r="AW14" s="140">
        <v>0</v>
      </c>
      <c r="AX14" s="140">
        <v>1001411</v>
      </c>
      <c r="AY14" s="140"/>
      <c r="AZ14" s="140"/>
      <c r="BA14" s="140">
        <v>6904</v>
      </c>
      <c r="BB14" s="140"/>
      <c r="BC14" s="140"/>
      <c r="BD14" s="140"/>
      <c r="BE14" s="140">
        <v>921</v>
      </c>
      <c r="BF14" s="140">
        <v>1023</v>
      </c>
      <c r="BG14" s="140"/>
      <c r="BH14" s="140">
        <v>102</v>
      </c>
      <c r="BI14" s="140">
        <v>1235971</v>
      </c>
      <c r="BJ14" s="140">
        <v>19939</v>
      </c>
      <c r="BK14" s="140">
        <v>205</v>
      </c>
      <c r="BL14" s="140">
        <v>4664</v>
      </c>
      <c r="BM14" s="140">
        <v>15838</v>
      </c>
      <c r="BN14" s="140"/>
      <c r="BO14" s="140">
        <v>17233</v>
      </c>
      <c r="BP14" s="140">
        <v>15838</v>
      </c>
      <c r="BQ14" s="140">
        <v>15838</v>
      </c>
      <c r="BR14" s="140">
        <v>598</v>
      </c>
      <c r="BS14" s="140">
        <v>15732</v>
      </c>
      <c r="BT14" s="140">
        <v>61</v>
      </c>
      <c r="BU14" s="140">
        <v>17901</v>
      </c>
      <c r="BV14" s="140">
        <v>15596</v>
      </c>
      <c r="BW14" s="140">
        <v>35430</v>
      </c>
      <c r="BX14" s="140">
        <v>1395</v>
      </c>
      <c r="BY14" s="140"/>
      <c r="BZ14" s="140"/>
      <c r="CA14" s="140">
        <v>7</v>
      </c>
      <c r="CB14" s="140">
        <v>2038</v>
      </c>
      <c r="CC14" s="140">
        <v>29651</v>
      </c>
      <c r="CD14" s="140">
        <v>1993</v>
      </c>
      <c r="CE14" s="140"/>
      <c r="CF14" s="140"/>
      <c r="CG14" s="140"/>
      <c r="CH14" s="142"/>
      <c r="CI14" s="140">
        <v>26676</v>
      </c>
      <c r="CJ14" s="140">
        <v>46668</v>
      </c>
      <c r="CK14" s="140">
        <v>209642</v>
      </c>
      <c r="CL14" s="140">
        <v>97255</v>
      </c>
      <c r="CM14" s="140">
        <v>39042</v>
      </c>
      <c r="CN14" s="140"/>
      <c r="CO14" s="140"/>
      <c r="CP14" s="140"/>
      <c r="CQ14" s="140"/>
    </row>
    <row r="15" spans="1:95" x14ac:dyDescent="0.25">
      <c r="A15" s="140">
        <v>201912</v>
      </c>
      <c r="B15" s="140">
        <v>9740</v>
      </c>
      <c r="C15" s="141" t="s">
        <v>1093</v>
      </c>
      <c r="D15" s="141" t="s">
        <v>1080</v>
      </c>
      <c r="E15" s="140">
        <v>225130</v>
      </c>
      <c r="F15" s="140">
        <v>3980</v>
      </c>
      <c r="G15" s="140">
        <v>724</v>
      </c>
      <c r="H15" s="140">
        <v>1160660</v>
      </c>
      <c r="I15" s="140">
        <v>27272</v>
      </c>
      <c r="J15" s="140"/>
      <c r="K15" s="140"/>
      <c r="L15" s="140">
        <v>28013</v>
      </c>
      <c r="M15" s="140"/>
      <c r="N15" s="140">
        <v>741</v>
      </c>
      <c r="O15" s="140">
        <v>157334</v>
      </c>
      <c r="P15" s="140"/>
      <c r="Q15" s="140">
        <v>3606</v>
      </c>
      <c r="R15" s="140"/>
      <c r="S15" s="140">
        <v>1380182</v>
      </c>
      <c r="T15" s="140">
        <v>31983</v>
      </c>
      <c r="U15" s="140">
        <v>1816308</v>
      </c>
      <c r="V15" s="140">
        <v>7588304</v>
      </c>
      <c r="W15" s="140">
        <v>8073</v>
      </c>
      <c r="X15" s="140">
        <v>2701923</v>
      </c>
      <c r="Y15" s="140"/>
      <c r="Z15" s="140">
        <v>54592</v>
      </c>
      <c r="AA15" s="140">
        <v>15796</v>
      </c>
      <c r="AB15" s="140">
        <v>364943</v>
      </c>
      <c r="AC15" s="140">
        <v>905</v>
      </c>
      <c r="AD15" s="140"/>
      <c r="AE15" s="140"/>
      <c r="AF15" s="140"/>
      <c r="AG15" s="140">
        <v>775227</v>
      </c>
      <c r="AH15" s="140">
        <v>99171</v>
      </c>
      <c r="AI15" s="140"/>
      <c r="AJ15" s="140">
        <v>905</v>
      </c>
      <c r="AK15" s="140"/>
      <c r="AL15" s="140">
        <v>335902</v>
      </c>
      <c r="AM15" s="140"/>
      <c r="AN15" s="140"/>
      <c r="AO15" s="140">
        <v>73477</v>
      </c>
      <c r="AP15" s="140">
        <v>73477</v>
      </c>
      <c r="AQ15" s="140"/>
      <c r="AR15" s="140"/>
      <c r="AS15" s="140">
        <v>5310007</v>
      </c>
      <c r="AT15" s="140">
        <v>1160660</v>
      </c>
      <c r="AU15" s="140">
        <v>8497</v>
      </c>
      <c r="AV15" s="140"/>
      <c r="AW15" s="140">
        <v>1908</v>
      </c>
      <c r="AX15" s="140">
        <v>6680310</v>
      </c>
      <c r="AY15" s="140"/>
      <c r="AZ15" s="140"/>
      <c r="BA15" s="140">
        <v>199238</v>
      </c>
      <c r="BB15" s="140"/>
      <c r="BC15" s="140"/>
      <c r="BD15" s="140"/>
      <c r="BE15" s="140">
        <v>16491</v>
      </c>
      <c r="BF15" s="140">
        <v>33596</v>
      </c>
      <c r="BG15" s="140"/>
      <c r="BH15" s="140">
        <v>17105</v>
      </c>
      <c r="BI15" s="140">
        <v>7588304</v>
      </c>
      <c r="BJ15" s="140">
        <v>137211</v>
      </c>
      <c r="BK15" s="140">
        <v>10527</v>
      </c>
      <c r="BL15" s="140">
        <v>6104</v>
      </c>
      <c r="BM15" s="140">
        <v>42111</v>
      </c>
      <c r="BN15" s="140">
        <v>-9042</v>
      </c>
      <c r="BO15" s="140">
        <v>51405</v>
      </c>
      <c r="BP15" s="140">
        <v>41476</v>
      </c>
      <c r="BQ15" s="140">
        <v>42111</v>
      </c>
      <c r="BR15" s="140">
        <v>561</v>
      </c>
      <c r="BS15" s="140">
        <v>26911</v>
      </c>
      <c r="BT15" s="140">
        <v>4221</v>
      </c>
      <c r="BU15" s="140">
        <v>129093</v>
      </c>
      <c r="BV15" s="140">
        <v>137902</v>
      </c>
      <c r="BW15" s="140">
        <v>270200</v>
      </c>
      <c r="BX15" s="140">
        <v>9294</v>
      </c>
      <c r="BY15" s="140"/>
      <c r="BZ15" s="140">
        <v>-635</v>
      </c>
      <c r="CA15" s="140">
        <v>366</v>
      </c>
      <c r="CB15" s="140">
        <v>8118</v>
      </c>
      <c r="CC15" s="140">
        <v>220228</v>
      </c>
      <c r="CD15" s="140">
        <v>7426</v>
      </c>
      <c r="CE15" s="140"/>
      <c r="CF15" s="140"/>
      <c r="CG15" s="140"/>
      <c r="CH15" s="142"/>
      <c r="CI15" s="140">
        <v>396564</v>
      </c>
      <c r="CJ15" s="140">
        <v>13409</v>
      </c>
      <c r="CK15" s="140">
        <v>1250231</v>
      </c>
      <c r="CL15" s="140">
        <v>639007</v>
      </c>
      <c r="CM15" s="140">
        <v>201251</v>
      </c>
      <c r="CN15" s="140">
        <v>147885</v>
      </c>
      <c r="CO15" s="140"/>
      <c r="CP15" s="140"/>
      <c r="CQ15" s="140">
        <v>147885</v>
      </c>
    </row>
    <row r="16" spans="1:95" x14ac:dyDescent="0.25">
      <c r="A16" s="140">
        <v>201912</v>
      </c>
      <c r="B16" s="140">
        <v>9133</v>
      </c>
      <c r="C16" s="141" t="s">
        <v>1094</v>
      </c>
      <c r="D16" s="141" t="s">
        <v>1080</v>
      </c>
      <c r="E16" s="140">
        <v>15421</v>
      </c>
      <c r="F16" s="140"/>
      <c r="G16" s="140">
        <v>1022</v>
      </c>
      <c r="H16" s="140">
        <v>19993</v>
      </c>
      <c r="I16" s="140">
        <v>9411</v>
      </c>
      <c r="J16" s="140"/>
      <c r="K16" s="140"/>
      <c r="L16" s="140">
        <v>9411</v>
      </c>
      <c r="M16" s="140"/>
      <c r="N16" s="140"/>
      <c r="O16" s="140">
        <v>34502</v>
      </c>
      <c r="P16" s="140"/>
      <c r="Q16" s="140"/>
      <c r="R16" s="140"/>
      <c r="S16" s="140">
        <v>302212</v>
      </c>
      <c r="T16" s="140">
        <v>1087</v>
      </c>
      <c r="U16" s="140">
        <v>176661</v>
      </c>
      <c r="V16" s="140">
        <v>960612</v>
      </c>
      <c r="W16" s="140">
        <v>747</v>
      </c>
      <c r="X16" s="140">
        <v>380760</v>
      </c>
      <c r="Y16" s="140"/>
      <c r="Z16" s="140">
        <v>17680</v>
      </c>
      <c r="AA16" s="140">
        <v>1116</v>
      </c>
      <c r="AB16" s="140">
        <v>55150</v>
      </c>
      <c r="AC16" s="140">
        <v>0</v>
      </c>
      <c r="AD16" s="140"/>
      <c r="AE16" s="140"/>
      <c r="AF16" s="140"/>
      <c r="AG16" s="140">
        <v>114584</v>
      </c>
      <c r="AH16" s="140">
        <v>9963</v>
      </c>
      <c r="AI16" s="140"/>
      <c r="AJ16" s="140"/>
      <c r="AK16" s="140"/>
      <c r="AL16" s="140">
        <v>59434</v>
      </c>
      <c r="AM16" s="140"/>
      <c r="AN16" s="140"/>
      <c r="AO16" s="140">
        <v>0</v>
      </c>
      <c r="AP16" s="140"/>
      <c r="AQ16" s="140"/>
      <c r="AR16" s="140"/>
      <c r="AS16" s="140">
        <v>797554</v>
      </c>
      <c r="AT16" s="140">
        <v>19993</v>
      </c>
      <c r="AU16" s="140">
        <v>12878</v>
      </c>
      <c r="AV16" s="140"/>
      <c r="AW16" s="140">
        <v>0</v>
      </c>
      <c r="AX16" s="140">
        <v>835895</v>
      </c>
      <c r="AY16" s="140"/>
      <c r="AZ16" s="140"/>
      <c r="BA16" s="140">
        <v>5470</v>
      </c>
      <c r="BB16" s="140"/>
      <c r="BC16" s="140"/>
      <c r="BD16" s="140"/>
      <c r="BE16" s="140">
        <v>170</v>
      </c>
      <c r="BF16" s="140">
        <v>170</v>
      </c>
      <c r="BG16" s="140"/>
      <c r="BH16" s="140"/>
      <c r="BI16" s="140">
        <v>960612</v>
      </c>
      <c r="BJ16" s="140">
        <v>26820</v>
      </c>
      <c r="BK16" s="140">
        <v>2176</v>
      </c>
      <c r="BL16" s="140">
        <v>-1072</v>
      </c>
      <c r="BM16" s="140">
        <v>7586</v>
      </c>
      <c r="BN16" s="140"/>
      <c r="BO16" s="140">
        <v>9435</v>
      </c>
      <c r="BP16" s="140">
        <v>7586</v>
      </c>
      <c r="BQ16" s="140">
        <v>7586</v>
      </c>
      <c r="BR16" s="140">
        <v>123</v>
      </c>
      <c r="BS16" s="140">
        <v>438</v>
      </c>
      <c r="BT16" s="140">
        <v>322</v>
      </c>
      <c r="BU16" s="140">
        <v>25102</v>
      </c>
      <c r="BV16" s="140">
        <v>11498</v>
      </c>
      <c r="BW16" s="140">
        <v>37053</v>
      </c>
      <c r="BX16" s="140">
        <v>1849</v>
      </c>
      <c r="BY16" s="140"/>
      <c r="BZ16" s="140"/>
      <c r="CA16" s="140">
        <v>7</v>
      </c>
      <c r="CB16" s="140">
        <v>1718</v>
      </c>
      <c r="CC16" s="140">
        <v>27068</v>
      </c>
      <c r="CD16" s="140">
        <v>775</v>
      </c>
      <c r="CE16" s="140"/>
      <c r="CF16" s="140"/>
      <c r="CG16" s="140"/>
      <c r="CH16" s="142"/>
      <c r="CI16" s="140">
        <v>17399</v>
      </c>
      <c r="CJ16" s="140">
        <v>12984</v>
      </c>
      <c r="CK16" s="140">
        <v>95742</v>
      </c>
      <c r="CL16" s="140">
        <v>60877</v>
      </c>
      <c r="CM16" s="140">
        <v>4482</v>
      </c>
      <c r="CN16" s="140"/>
      <c r="CO16" s="140"/>
      <c r="CP16" s="140"/>
      <c r="CQ16" s="140"/>
    </row>
    <row r="17" spans="1:95" x14ac:dyDescent="0.25">
      <c r="A17" s="140">
        <v>201912</v>
      </c>
      <c r="B17" s="140">
        <v>844</v>
      </c>
      <c r="C17" s="141" t="s">
        <v>1095</v>
      </c>
      <c r="D17" s="141" t="s">
        <v>1080</v>
      </c>
      <c r="E17" s="140">
        <v>238495</v>
      </c>
      <c r="F17" s="140"/>
      <c r="G17" s="140">
        <v>3461</v>
      </c>
      <c r="H17" s="140">
        <v>596836</v>
      </c>
      <c r="I17" s="140">
        <v>26922</v>
      </c>
      <c r="J17" s="140"/>
      <c r="K17" s="140"/>
      <c r="L17" s="140">
        <v>30009</v>
      </c>
      <c r="M17" s="140"/>
      <c r="N17" s="140">
        <v>3087</v>
      </c>
      <c r="O17" s="140">
        <v>370946</v>
      </c>
      <c r="P17" s="140"/>
      <c r="Q17" s="140">
        <v>48849</v>
      </c>
      <c r="R17" s="140"/>
      <c r="S17" s="140">
        <v>2982234</v>
      </c>
      <c r="T17" s="140">
        <v>6391</v>
      </c>
      <c r="U17" s="140">
        <v>68026</v>
      </c>
      <c r="V17" s="140">
        <v>7440934</v>
      </c>
      <c r="W17" s="140">
        <v>3063</v>
      </c>
      <c r="X17" s="140">
        <v>2980903</v>
      </c>
      <c r="Y17" s="140">
        <v>1254</v>
      </c>
      <c r="Z17" s="140">
        <v>106804</v>
      </c>
      <c r="AA17" s="140">
        <v>3664</v>
      </c>
      <c r="AB17" s="140">
        <v>75810</v>
      </c>
      <c r="AC17" s="140">
        <v>2011</v>
      </c>
      <c r="AD17" s="140"/>
      <c r="AE17" s="140">
        <v>-240</v>
      </c>
      <c r="AF17" s="140"/>
      <c r="AG17" s="140">
        <v>1108684</v>
      </c>
      <c r="AH17" s="140"/>
      <c r="AI17" s="140"/>
      <c r="AJ17" s="140"/>
      <c r="AK17" s="140"/>
      <c r="AL17" s="140">
        <v>1030863</v>
      </c>
      <c r="AM17" s="140"/>
      <c r="AN17" s="140"/>
      <c r="AO17" s="140">
        <v>0</v>
      </c>
      <c r="AP17" s="140"/>
      <c r="AQ17" s="140">
        <v>2251</v>
      </c>
      <c r="AR17" s="140"/>
      <c r="AS17" s="140">
        <v>5511598</v>
      </c>
      <c r="AT17" s="140">
        <v>596836</v>
      </c>
      <c r="AU17" s="140">
        <v>154040</v>
      </c>
      <c r="AV17" s="140"/>
      <c r="AW17" s="140">
        <v>1974</v>
      </c>
      <c r="AX17" s="140">
        <v>6305684</v>
      </c>
      <c r="AY17" s="140"/>
      <c r="AZ17" s="140"/>
      <c r="BA17" s="140">
        <v>41236</v>
      </c>
      <c r="BB17" s="140"/>
      <c r="BC17" s="140">
        <v>961</v>
      </c>
      <c r="BD17" s="140"/>
      <c r="BE17" s="140">
        <v>15105</v>
      </c>
      <c r="BF17" s="140">
        <v>26566</v>
      </c>
      <c r="BG17" s="140"/>
      <c r="BH17" s="140">
        <v>10500</v>
      </c>
      <c r="BI17" s="140">
        <v>7440934</v>
      </c>
      <c r="BJ17" s="140">
        <v>128693</v>
      </c>
      <c r="BK17" s="140">
        <v>4517</v>
      </c>
      <c r="BL17" s="140">
        <v>-7138</v>
      </c>
      <c r="BM17" s="140">
        <v>76206</v>
      </c>
      <c r="BN17" s="140">
        <v>8499</v>
      </c>
      <c r="BO17" s="140">
        <v>86147</v>
      </c>
      <c r="BP17" s="140">
        <v>76142</v>
      </c>
      <c r="BQ17" s="140">
        <v>76206</v>
      </c>
      <c r="BR17" s="140">
        <v>2554</v>
      </c>
      <c r="BS17" s="140">
        <v>33952</v>
      </c>
      <c r="BT17" s="140">
        <v>10855</v>
      </c>
      <c r="BU17" s="140">
        <v>124010</v>
      </c>
      <c r="BV17" s="140">
        <v>126766</v>
      </c>
      <c r="BW17" s="140">
        <v>246644</v>
      </c>
      <c r="BX17" s="140">
        <v>9941</v>
      </c>
      <c r="BY17" s="140"/>
      <c r="BZ17" s="140">
        <v>-64</v>
      </c>
      <c r="CA17" s="140">
        <v>921</v>
      </c>
      <c r="CB17" s="140">
        <v>4683</v>
      </c>
      <c r="CC17" s="140">
        <v>207202</v>
      </c>
      <c r="CD17" s="140">
        <v>6724</v>
      </c>
      <c r="CE17" s="140">
        <v>5542</v>
      </c>
      <c r="CF17" s="140"/>
      <c r="CG17" s="140">
        <v>554</v>
      </c>
      <c r="CH17" s="142">
        <v>0.73</v>
      </c>
      <c r="CI17" s="140">
        <v>268270</v>
      </c>
      <c r="CJ17" s="140">
        <v>651819</v>
      </c>
      <c r="CK17" s="140">
        <v>1562596</v>
      </c>
      <c r="CL17" s="140">
        <v>596300</v>
      </c>
      <c r="CM17" s="140">
        <v>46207</v>
      </c>
      <c r="CN17" s="140">
        <v>0</v>
      </c>
      <c r="CO17" s="140"/>
      <c r="CP17" s="140"/>
      <c r="CQ17" s="140"/>
    </row>
    <row r="18" spans="1:95" x14ac:dyDescent="0.25">
      <c r="A18" s="140">
        <v>201912</v>
      </c>
      <c r="B18" s="140">
        <v>6471</v>
      </c>
      <c r="C18" s="141" t="s">
        <v>1096</v>
      </c>
      <c r="D18" s="141" t="s">
        <v>1080</v>
      </c>
      <c r="E18" s="140">
        <v>117009</v>
      </c>
      <c r="F18" s="140"/>
      <c r="G18" s="140"/>
      <c r="H18" s="140">
        <v>112341</v>
      </c>
      <c r="I18" s="140">
        <v>228904</v>
      </c>
      <c r="J18" s="140"/>
      <c r="K18" s="140"/>
      <c r="L18" s="140">
        <v>228904</v>
      </c>
      <c r="M18" s="140"/>
      <c r="N18" s="140"/>
      <c r="O18" s="140">
        <v>184862</v>
      </c>
      <c r="P18" s="140"/>
      <c r="Q18" s="140"/>
      <c r="R18" s="140"/>
      <c r="S18" s="140">
        <v>1174084</v>
      </c>
      <c r="T18" s="140">
        <v>3412</v>
      </c>
      <c r="U18" s="140">
        <v>1380759</v>
      </c>
      <c r="V18" s="140">
        <v>7089915</v>
      </c>
      <c r="W18" s="140">
        <v>0</v>
      </c>
      <c r="X18" s="140">
        <v>3758736</v>
      </c>
      <c r="Y18" s="140"/>
      <c r="Z18" s="140">
        <v>122270</v>
      </c>
      <c r="AA18" s="140">
        <v>7539</v>
      </c>
      <c r="AB18" s="140">
        <v>180000</v>
      </c>
      <c r="AC18" s="140">
        <v>31706</v>
      </c>
      <c r="AD18" s="140"/>
      <c r="AE18" s="140"/>
      <c r="AF18" s="140"/>
      <c r="AG18" s="140">
        <v>1077676</v>
      </c>
      <c r="AH18" s="140"/>
      <c r="AI18" s="140"/>
      <c r="AJ18" s="140">
        <v>31706</v>
      </c>
      <c r="AK18" s="140"/>
      <c r="AL18" s="140">
        <v>865970</v>
      </c>
      <c r="AM18" s="140"/>
      <c r="AN18" s="140"/>
      <c r="AO18" s="140">
        <v>0</v>
      </c>
      <c r="AP18" s="140"/>
      <c r="AQ18" s="140"/>
      <c r="AR18" s="140">
        <v>30772</v>
      </c>
      <c r="AS18" s="140">
        <v>5687452</v>
      </c>
      <c r="AT18" s="140">
        <v>112341</v>
      </c>
      <c r="AU18" s="140">
        <v>13625</v>
      </c>
      <c r="AV18" s="140"/>
      <c r="AW18" s="140">
        <v>5895</v>
      </c>
      <c r="AX18" s="140">
        <v>5917662</v>
      </c>
      <c r="AY18" s="140"/>
      <c r="AZ18" s="140"/>
      <c r="BA18" s="140">
        <v>67577</v>
      </c>
      <c r="BB18" s="140"/>
      <c r="BC18" s="140">
        <v>1082</v>
      </c>
      <c r="BD18" s="140"/>
      <c r="BE18" s="140">
        <v>20483</v>
      </c>
      <c r="BF18" s="140">
        <v>94577</v>
      </c>
      <c r="BG18" s="140">
        <v>51341</v>
      </c>
      <c r="BH18" s="140">
        <v>21670</v>
      </c>
      <c r="BI18" s="140">
        <v>7089915</v>
      </c>
      <c r="BJ18" s="140">
        <v>226029</v>
      </c>
      <c r="BK18" s="140">
        <v>6672</v>
      </c>
      <c r="BL18" s="140">
        <v>7959</v>
      </c>
      <c r="BM18" s="140">
        <v>129918</v>
      </c>
      <c r="BN18" s="140"/>
      <c r="BO18" s="140">
        <v>150500</v>
      </c>
      <c r="BP18" s="140">
        <v>132516</v>
      </c>
      <c r="BQ18" s="140">
        <v>129918</v>
      </c>
      <c r="BR18" s="140">
        <v>5722</v>
      </c>
      <c r="BS18" s="140">
        <v>9585</v>
      </c>
      <c r="BT18" s="140">
        <v>904</v>
      </c>
      <c r="BU18" s="140">
        <v>234310</v>
      </c>
      <c r="BV18" s="140">
        <v>84761</v>
      </c>
      <c r="BW18" s="140">
        <v>320495</v>
      </c>
      <c r="BX18" s="140">
        <v>20582</v>
      </c>
      <c r="BY18" s="140"/>
      <c r="BZ18" s="140">
        <v>2599</v>
      </c>
      <c r="CA18" s="140">
        <v>2788</v>
      </c>
      <c r="CB18" s="140">
        <v>-8281</v>
      </c>
      <c r="CC18" s="140">
        <v>167884</v>
      </c>
      <c r="CD18" s="140">
        <v>2329</v>
      </c>
      <c r="CE18" s="140"/>
      <c r="CF18" s="140"/>
      <c r="CG18" s="140"/>
      <c r="CH18" s="142"/>
      <c r="CI18" s="140">
        <v>2939</v>
      </c>
      <c r="CJ18" s="140">
        <v>185355</v>
      </c>
      <c r="CK18" s="140">
        <v>1479537</v>
      </c>
      <c r="CL18" s="140">
        <v>855068</v>
      </c>
      <c r="CM18" s="140">
        <v>436175</v>
      </c>
      <c r="CN18" s="140"/>
      <c r="CO18" s="140"/>
      <c r="CP18" s="140"/>
      <c r="CQ18" s="140"/>
    </row>
    <row r="19" spans="1:95" x14ac:dyDescent="0.25">
      <c r="A19" s="140">
        <v>201912</v>
      </c>
      <c r="B19" s="140">
        <v>7500</v>
      </c>
      <c r="C19" s="141" t="s">
        <v>1366</v>
      </c>
      <c r="D19" s="141" t="s">
        <v>1080</v>
      </c>
      <c r="E19" s="140">
        <v>29636</v>
      </c>
      <c r="F19" s="140"/>
      <c r="G19" s="140">
        <v>127</v>
      </c>
      <c r="H19" s="140">
        <v>129316</v>
      </c>
      <c r="I19" s="140">
        <v>5905</v>
      </c>
      <c r="J19" s="140"/>
      <c r="K19" s="140"/>
      <c r="L19" s="140">
        <v>5905</v>
      </c>
      <c r="M19" s="140"/>
      <c r="N19" s="140"/>
      <c r="O19" s="140">
        <v>41983</v>
      </c>
      <c r="P19" s="140"/>
      <c r="Q19" s="140"/>
      <c r="R19" s="140"/>
      <c r="S19" s="140">
        <v>150054</v>
      </c>
      <c r="T19" s="140">
        <v>1599</v>
      </c>
      <c r="U19" s="140">
        <v>113023</v>
      </c>
      <c r="V19" s="140">
        <v>1285778</v>
      </c>
      <c r="W19" s="140">
        <v>1900</v>
      </c>
      <c r="X19" s="140">
        <v>773383</v>
      </c>
      <c r="Y19" s="140"/>
      <c r="Z19" s="140">
        <v>37439</v>
      </c>
      <c r="AA19" s="140">
        <v>1413</v>
      </c>
      <c r="AB19" s="140">
        <v>33603</v>
      </c>
      <c r="AC19" s="140">
        <v>0</v>
      </c>
      <c r="AD19" s="140"/>
      <c r="AE19" s="140"/>
      <c r="AF19" s="140"/>
      <c r="AG19" s="140">
        <v>160240</v>
      </c>
      <c r="AH19" s="140">
        <v>19811</v>
      </c>
      <c r="AI19" s="140"/>
      <c r="AJ19" s="140"/>
      <c r="AK19" s="140"/>
      <c r="AL19" s="140">
        <v>111637</v>
      </c>
      <c r="AM19" s="140"/>
      <c r="AN19" s="140"/>
      <c r="AO19" s="140">
        <v>15000</v>
      </c>
      <c r="AP19" s="140">
        <v>15000</v>
      </c>
      <c r="AQ19" s="140"/>
      <c r="AR19" s="140">
        <v>0</v>
      </c>
      <c r="AS19" s="140">
        <v>937792</v>
      </c>
      <c r="AT19" s="140">
        <v>129316</v>
      </c>
      <c r="AU19" s="140"/>
      <c r="AV19" s="140"/>
      <c r="AW19" s="140">
        <v>57</v>
      </c>
      <c r="AX19" s="140">
        <v>1104500</v>
      </c>
      <c r="AY19" s="140"/>
      <c r="AZ19" s="140">
        <v>4000</v>
      </c>
      <c r="BA19" s="140">
        <v>33336</v>
      </c>
      <c r="BB19" s="140"/>
      <c r="BC19" s="140"/>
      <c r="BD19" s="140"/>
      <c r="BE19" s="140">
        <v>836</v>
      </c>
      <c r="BF19" s="140">
        <v>1227</v>
      </c>
      <c r="BG19" s="140"/>
      <c r="BH19" s="140">
        <v>391</v>
      </c>
      <c r="BI19" s="140">
        <v>1285778</v>
      </c>
      <c r="BJ19" s="140">
        <v>47847</v>
      </c>
      <c r="BK19" s="140">
        <v>844</v>
      </c>
      <c r="BL19" s="140">
        <v>3664</v>
      </c>
      <c r="BM19" s="140">
        <v>27231</v>
      </c>
      <c r="BN19" s="140"/>
      <c r="BO19" s="140">
        <v>32304</v>
      </c>
      <c r="BP19" s="140">
        <v>27231</v>
      </c>
      <c r="BQ19" s="140">
        <v>27231</v>
      </c>
      <c r="BR19" s="140">
        <v>63</v>
      </c>
      <c r="BS19" s="140">
        <v>8914</v>
      </c>
      <c r="BT19" s="140">
        <v>889</v>
      </c>
      <c r="BU19" s="140">
        <v>45547</v>
      </c>
      <c r="BV19" s="140">
        <v>35188</v>
      </c>
      <c r="BW19" s="140">
        <v>81657</v>
      </c>
      <c r="BX19" s="140">
        <v>5073</v>
      </c>
      <c r="BY19" s="140"/>
      <c r="BZ19" s="140"/>
      <c r="CA19" s="140">
        <v>7</v>
      </c>
      <c r="CB19" s="140">
        <v>2300</v>
      </c>
      <c r="CC19" s="140">
        <v>53815</v>
      </c>
      <c r="CD19" s="140">
        <v>1811</v>
      </c>
      <c r="CE19" s="140"/>
      <c r="CF19" s="140"/>
      <c r="CG19" s="140"/>
      <c r="CH19" s="142"/>
      <c r="CI19" s="140">
        <v>51285</v>
      </c>
      <c r="CJ19" s="140">
        <v>85572</v>
      </c>
      <c r="CK19" s="140">
        <v>365954</v>
      </c>
      <c r="CL19" s="140">
        <v>175761</v>
      </c>
      <c r="CM19" s="140">
        <v>53337</v>
      </c>
      <c r="CN19" s="140">
        <v>0</v>
      </c>
      <c r="CO19" s="140"/>
      <c r="CP19" s="140"/>
      <c r="CQ19" s="140"/>
    </row>
    <row r="20" spans="1:95" x14ac:dyDescent="0.25">
      <c r="A20" s="140">
        <v>201912</v>
      </c>
      <c r="B20" s="140">
        <v>9217</v>
      </c>
      <c r="C20" s="141" t="s">
        <v>1098</v>
      </c>
      <c r="D20" s="141" t="s">
        <v>1080</v>
      </c>
      <c r="E20" s="140">
        <v>1010105</v>
      </c>
      <c r="F20" s="140">
        <v>8225</v>
      </c>
      <c r="G20" s="140">
        <v>4979</v>
      </c>
      <c r="H20" s="140">
        <v>2367522</v>
      </c>
      <c r="I20" s="140">
        <v>167149</v>
      </c>
      <c r="J20" s="140"/>
      <c r="K20" s="140"/>
      <c r="L20" s="140">
        <v>245672</v>
      </c>
      <c r="M20" s="140">
        <v>147781</v>
      </c>
      <c r="N20" s="140">
        <v>78523</v>
      </c>
      <c r="O20" s="140">
        <v>321002</v>
      </c>
      <c r="P20" s="140">
        <v>503</v>
      </c>
      <c r="Q20" s="140"/>
      <c r="R20" s="140"/>
      <c r="S20" s="140">
        <v>5366401</v>
      </c>
      <c r="T20" s="140">
        <v>69307</v>
      </c>
      <c r="U20" s="140">
        <v>730103</v>
      </c>
      <c r="V20" s="140">
        <v>19563727</v>
      </c>
      <c r="W20" s="140"/>
      <c r="X20" s="140">
        <v>9108134</v>
      </c>
      <c r="Y20" s="140">
        <v>16635</v>
      </c>
      <c r="Z20" s="140">
        <v>142378</v>
      </c>
      <c r="AA20" s="140">
        <v>24979</v>
      </c>
      <c r="AB20" s="140">
        <v>85967</v>
      </c>
      <c r="AC20" s="140">
        <v>4631</v>
      </c>
      <c r="AD20" s="140"/>
      <c r="AE20" s="140"/>
      <c r="AF20" s="140"/>
      <c r="AG20" s="140">
        <v>3251413</v>
      </c>
      <c r="AH20" s="140">
        <v>265962</v>
      </c>
      <c r="AI20" s="140"/>
      <c r="AJ20" s="140">
        <v>4631</v>
      </c>
      <c r="AK20" s="140"/>
      <c r="AL20" s="140">
        <v>2824584</v>
      </c>
      <c r="AM20" s="140"/>
      <c r="AN20" s="140"/>
      <c r="AO20" s="140">
        <v>336231</v>
      </c>
      <c r="AP20" s="140">
        <v>336231</v>
      </c>
      <c r="AQ20" s="140"/>
      <c r="AR20" s="140">
        <v>0</v>
      </c>
      <c r="AS20" s="140">
        <v>13087993</v>
      </c>
      <c r="AT20" s="140">
        <v>2367522</v>
      </c>
      <c r="AU20" s="140">
        <v>3592</v>
      </c>
      <c r="AV20" s="140"/>
      <c r="AW20" s="140">
        <v>8284</v>
      </c>
      <c r="AX20" s="140">
        <v>15960476</v>
      </c>
      <c r="AY20" s="140"/>
      <c r="AZ20" s="140"/>
      <c r="BA20" s="140">
        <v>493084</v>
      </c>
      <c r="BB20" s="140"/>
      <c r="BC20" s="140">
        <v>19729</v>
      </c>
      <c r="BD20" s="140"/>
      <c r="BE20" s="140">
        <v>42326</v>
      </c>
      <c r="BF20" s="140">
        <v>85877</v>
      </c>
      <c r="BG20" s="140">
        <v>19000</v>
      </c>
      <c r="BH20" s="140">
        <v>4821</v>
      </c>
      <c r="BI20" s="140">
        <v>19563727</v>
      </c>
      <c r="BJ20" s="140">
        <v>407947</v>
      </c>
      <c r="BK20" s="140">
        <v>23260</v>
      </c>
      <c r="BL20" s="140">
        <v>-37841</v>
      </c>
      <c r="BM20" s="140">
        <v>375445</v>
      </c>
      <c r="BN20" s="140">
        <v>-24</v>
      </c>
      <c r="BO20" s="140">
        <v>444797</v>
      </c>
      <c r="BP20" s="140">
        <v>375445</v>
      </c>
      <c r="BQ20" s="140">
        <v>375445</v>
      </c>
      <c r="BR20" s="140">
        <v>6272</v>
      </c>
      <c r="BS20" s="140">
        <v>160306</v>
      </c>
      <c r="BT20" s="140">
        <v>16002</v>
      </c>
      <c r="BU20" s="140">
        <v>387125</v>
      </c>
      <c r="BV20" s="140">
        <v>408330</v>
      </c>
      <c r="BW20" s="140">
        <v>810078</v>
      </c>
      <c r="BX20" s="140">
        <v>69353</v>
      </c>
      <c r="BY20" s="140"/>
      <c r="BZ20" s="140"/>
      <c r="CA20" s="140">
        <v>868</v>
      </c>
      <c r="CB20" s="140">
        <v>20823</v>
      </c>
      <c r="CC20" s="140">
        <v>545548</v>
      </c>
      <c r="CD20" s="140">
        <v>30624</v>
      </c>
      <c r="CE20" s="140"/>
      <c r="CF20" s="140"/>
      <c r="CG20" s="140"/>
      <c r="CH20" s="142"/>
      <c r="CI20" s="140">
        <v>2985360</v>
      </c>
      <c r="CJ20" s="140">
        <v>304282</v>
      </c>
      <c r="CK20" s="140">
        <v>5440016</v>
      </c>
      <c r="CL20" s="140">
        <v>2079656</v>
      </c>
      <c r="CM20" s="140">
        <v>70718</v>
      </c>
      <c r="CN20" s="140">
        <v>963038</v>
      </c>
      <c r="CO20" s="140">
        <v>518709</v>
      </c>
      <c r="CP20" s="140"/>
      <c r="CQ20" s="140">
        <v>444329</v>
      </c>
    </row>
    <row r="21" spans="1:95" x14ac:dyDescent="0.25">
      <c r="A21" s="140">
        <v>201912</v>
      </c>
      <c r="B21" s="140">
        <v>7858</v>
      </c>
      <c r="C21" s="141" t="s">
        <v>1099</v>
      </c>
      <c r="D21" s="141" t="s">
        <v>1080</v>
      </c>
      <c r="E21" s="140">
        <v>2137277</v>
      </c>
      <c r="F21" s="140">
        <v>696396</v>
      </c>
      <c r="G21" s="140">
        <v>879703</v>
      </c>
      <c r="H21" s="140">
        <v>4128102</v>
      </c>
      <c r="I21" s="140">
        <v>1758988</v>
      </c>
      <c r="J21" s="140">
        <v>359559</v>
      </c>
      <c r="K21" s="140">
        <v>0</v>
      </c>
      <c r="L21" s="140">
        <v>2118547</v>
      </c>
      <c r="M21" s="140">
        <v>0</v>
      </c>
      <c r="N21" s="140">
        <v>0</v>
      </c>
      <c r="O21" s="140">
        <v>9848132</v>
      </c>
      <c r="P21" s="140">
        <v>251856</v>
      </c>
      <c r="Q21" s="140">
        <v>20533575</v>
      </c>
      <c r="R21" s="140">
        <v>11886416</v>
      </c>
      <c r="S21" s="140">
        <v>64020792</v>
      </c>
      <c r="T21" s="140">
        <v>331743</v>
      </c>
      <c r="U21" s="140">
        <v>11846159</v>
      </c>
      <c r="V21" s="140">
        <v>304099879</v>
      </c>
      <c r="W21" s="140">
        <v>24347</v>
      </c>
      <c r="X21" s="140">
        <v>147040299</v>
      </c>
      <c r="Y21" s="140">
        <v>2357329</v>
      </c>
      <c r="Z21" s="140">
        <v>25929280</v>
      </c>
      <c r="AA21" s="140">
        <v>69926</v>
      </c>
      <c r="AB21" s="140">
        <v>775538</v>
      </c>
      <c r="AC21" s="140">
        <v>205651</v>
      </c>
      <c r="AD21" s="140">
        <v>0</v>
      </c>
      <c r="AE21" s="140">
        <v>0</v>
      </c>
      <c r="AF21" s="140">
        <v>356</v>
      </c>
      <c r="AG21" s="140">
        <v>35709452</v>
      </c>
      <c r="AH21" s="140">
        <v>4326757</v>
      </c>
      <c r="AI21" s="140">
        <v>6703167</v>
      </c>
      <c r="AJ21" s="140">
        <v>205295</v>
      </c>
      <c r="AK21" s="140">
        <v>0</v>
      </c>
      <c r="AL21" s="140">
        <v>24768193</v>
      </c>
      <c r="AM21" s="140">
        <v>0</v>
      </c>
      <c r="AN21" s="140">
        <v>0</v>
      </c>
      <c r="AO21" s="140">
        <v>9960070</v>
      </c>
      <c r="AP21" s="140">
        <v>3256903</v>
      </c>
      <c r="AQ21" s="140">
        <v>0</v>
      </c>
      <c r="AR21" s="140">
        <v>344</v>
      </c>
      <c r="AS21" s="140">
        <v>135838241</v>
      </c>
      <c r="AT21" s="140">
        <v>4202032</v>
      </c>
      <c r="AU21" s="140">
        <v>47188115</v>
      </c>
      <c r="AV21" s="140">
        <v>0</v>
      </c>
      <c r="AW21" s="140">
        <v>19851</v>
      </c>
      <c r="AX21" s="140">
        <v>262962383</v>
      </c>
      <c r="AY21" s="140">
        <v>38556269</v>
      </c>
      <c r="AZ21" s="140">
        <v>0</v>
      </c>
      <c r="BA21" s="140">
        <v>37157531</v>
      </c>
      <c r="BB21" s="140">
        <v>0</v>
      </c>
      <c r="BC21" s="140">
        <v>603107</v>
      </c>
      <c r="BD21" s="140">
        <v>0</v>
      </c>
      <c r="BE21" s="140">
        <v>246819</v>
      </c>
      <c r="BF21" s="140">
        <v>1101287</v>
      </c>
      <c r="BG21" s="140">
        <v>0</v>
      </c>
      <c r="BH21" s="140">
        <v>251361</v>
      </c>
      <c r="BI21" s="140">
        <v>304099879</v>
      </c>
      <c r="BJ21" s="140">
        <v>2672872</v>
      </c>
      <c r="BK21" s="140">
        <v>138798</v>
      </c>
      <c r="BL21" s="140">
        <v>-123268</v>
      </c>
      <c r="BM21" s="140">
        <v>2440278</v>
      </c>
      <c r="BN21" s="140">
        <v>1452825</v>
      </c>
      <c r="BO21" s="140">
        <v>2665902</v>
      </c>
      <c r="BP21" s="140">
        <v>2391553</v>
      </c>
      <c r="BQ21" s="140">
        <v>2440278</v>
      </c>
      <c r="BR21" s="140">
        <v>394755</v>
      </c>
      <c r="BS21" s="140">
        <v>176221</v>
      </c>
      <c r="BT21" s="140">
        <v>138842</v>
      </c>
      <c r="BU21" s="140">
        <v>2356827</v>
      </c>
      <c r="BV21" s="140">
        <v>2948574</v>
      </c>
      <c r="BW21" s="140">
        <v>5202133</v>
      </c>
      <c r="BX21" s="140">
        <v>225624</v>
      </c>
      <c r="BY21" s="140">
        <v>0</v>
      </c>
      <c r="BZ21" s="140">
        <v>-48725</v>
      </c>
      <c r="CA21" s="140">
        <v>1914</v>
      </c>
      <c r="CB21" s="140">
        <v>316045</v>
      </c>
      <c r="CC21" s="140">
        <v>4542588</v>
      </c>
      <c r="CD21" s="140">
        <v>35574</v>
      </c>
      <c r="CE21" s="140">
        <v>2713174</v>
      </c>
      <c r="CF21" s="140">
        <v>0</v>
      </c>
      <c r="CG21" s="140">
        <v>27132</v>
      </c>
      <c r="CH21" s="142">
        <v>3.5</v>
      </c>
      <c r="CI21" s="140">
        <v>15694961</v>
      </c>
      <c r="CJ21" s="140">
        <v>1588094</v>
      </c>
      <c r="CK21" s="140">
        <v>20259601</v>
      </c>
      <c r="CL21" s="140">
        <v>1485450</v>
      </c>
      <c r="CM21" s="140">
        <v>1491096</v>
      </c>
      <c r="CN21" s="140">
        <v>4397099</v>
      </c>
      <c r="CO21" s="140">
        <v>4342793</v>
      </c>
      <c r="CP21" s="140">
        <v>0</v>
      </c>
      <c r="CQ21" s="140">
        <v>54306</v>
      </c>
    </row>
    <row r="22" spans="1:95" x14ac:dyDescent="0.25">
      <c r="A22" s="140">
        <v>201912</v>
      </c>
      <c r="B22" s="140">
        <v>7930</v>
      </c>
      <c r="C22" s="141" t="s">
        <v>1100</v>
      </c>
      <c r="D22" s="141" t="s">
        <v>1080</v>
      </c>
      <c r="E22" s="140">
        <v>121480</v>
      </c>
      <c r="F22" s="140"/>
      <c r="G22" s="140">
        <v>2284</v>
      </c>
      <c r="H22" s="140">
        <v>233329</v>
      </c>
      <c r="I22" s="140">
        <v>30449</v>
      </c>
      <c r="J22" s="140"/>
      <c r="K22" s="140"/>
      <c r="L22" s="140">
        <v>36532</v>
      </c>
      <c r="M22" s="140"/>
      <c r="N22" s="140">
        <v>6083</v>
      </c>
      <c r="O22" s="140">
        <v>89603</v>
      </c>
      <c r="P22" s="140"/>
      <c r="Q22" s="140"/>
      <c r="R22" s="140"/>
      <c r="S22" s="140">
        <v>796323</v>
      </c>
      <c r="T22" s="140">
        <v>2191</v>
      </c>
      <c r="U22" s="140">
        <v>948654</v>
      </c>
      <c r="V22" s="140">
        <v>4106884</v>
      </c>
      <c r="W22" s="140">
        <v>1432</v>
      </c>
      <c r="X22" s="140">
        <v>1847736</v>
      </c>
      <c r="Y22" s="140"/>
      <c r="Z22" s="140">
        <v>23248</v>
      </c>
      <c r="AA22" s="140">
        <v>4072</v>
      </c>
      <c r="AB22" s="140">
        <v>16820</v>
      </c>
      <c r="AC22" s="140">
        <v>2582</v>
      </c>
      <c r="AD22" s="140"/>
      <c r="AE22" s="140"/>
      <c r="AF22" s="140"/>
      <c r="AG22" s="140">
        <v>649990</v>
      </c>
      <c r="AH22" s="140"/>
      <c r="AI22" s="140"/>
      <c r="AJ22" s="140">
        <v>2582</v>
      </c>
      <c r="AK22" s="140"/>
      <c r="AL22" s="140">
        <v>630588</v>
      </c>
      <c r="AM22" s="140"/>
      <c r="AN22" s="140"/>
      <c r="AO22" s="140"/>
      <c r="AP22" s="140"/>
      <c r="AQ22" s="140"/>
      <c r="AR22" s="140"/>
      <c r="AS22" s="140">
        <v>3078009</v>
      </c>
      <c r="AT22" s="140">
        <v>233329</v>
      </c>
      <c r="AU22" s="140">
        <v>21691</v>
      </c>
      <c r="AV22" s="140"/>
      <c r="AW22" s="140">
        <v>12</v>
      </c>
      <c r="AX22" s="140">
        <v>3446041</v>
      </c>
      <c r="AY22" s="140"/>
      <c r="AZ22" s="140"/>
      <c r="BA22" s="140">
        <v>113000</v>
      </c>
      <c r="BB22" s="140"/>
      <c r="BC22" s="140"/>
      <c r="BD22" s="140"/>
      <c r="BE22" s="140">
        <v>9716</v>
      </c>
      <c r="BF22" s="140">
        <v>10853</v>
      </c>
      <c r="BG22" s="140"/>
      <c r="BH22" s="140">
        <v>1137</v>
      </c>
      <c r="BI22" s="140">
        <v>4106884</v>
      </c>
      <c r="BJ22" s="140">
        <v>106729</v>
      </c>
      <c r="BK22" s="140">
        <v>1358</v>
      </c>
      <c r="BL22" s="140">
        <v>-16809</v>
      </c>
      <c r="BM22" s="140"/>
      <c r="BN22" s="140"/>
      <c r="BO22" s="140">
        <v>105284</v>
      </c>
      <c r="BP22" s="140"/>
      <c r="BQ22" s="140">
        <v>85332</v>
      </c>
      <c r="BR22" s="140">
        <v>651</v>
      </c>
      <c r="BS22" s="140">
        <v>11933</v>
      </c>
      <c r="BT22" s="140">
        <v>3084</v>
      </c>
      <c r="BU22" s="140">
        <v>103015</v>
      </c>
      <c r="BV22" s="140">
        <v>72314</v>
      </c>
      <c r="BW22" s="140">
        <v>177166</v>
      </c>
      <c r="BX22" s="140">
        <v>19952</v>
      </c>
      <c r="BY22" s="140"/>
      <c r="BZ22" s="140"/>
      <c r="CA22" s="140">
        <v>52</v>
      </c>
      <c r="CB22" s="140">
        <v>3714</v>
      </c>
      <c r="CC22" s="140">
        <v>99865</v>
      </c>
      <c r="CD22" s="140">
        <v>4921</v>
      </c>
      <c r="CE22" s="140"/>
      <c r="CF22" s="140"/>
      <c r="CG22" s="140"/>
      <c r="CH22" s="142"/>
      <c r="CI22" s="140">
        <v>330167</v>
      </c>
      <c r="CJ22" s="140">
        <v>83894</v>
      </c>
      <c r="CK22" s="140">
        <v>866738</v>
      </c>
      <c r="CL22" s="140">
        <v>380536</v>
      </c>
      <c r="CM22" s="140">
        <v>72141</v>
      </c>
      <c r="CN22" s="140"/>
      <c r="CO22" s="140"/>
      <c r="CP22" s="140"/>
      <c r="CQ22" s="140"/>
    </row>
    <row r="23" spans="1:95" x14ac:dyDescent="0.25">
      <c r="A23" s="140">
        <v>201912</v>
      </c>
      <c r="B23" s="140">
        <v>9283</v>
      </c>
      <c r="C23" s="141" t="s">
        <v>1101</v>
      </c>
      <c r="D23" s="141" t="s">
        <v>1080</v>
      </c>
      <c r="E23" s="140">
        <v>34206</v>
      </c>
      <c r="F23" s="140"/>
      <c r="G23" s="140">
        <v>418</v>
      </c>
      <c r="H23" s="140">
        <v>122201</v>
      </c>
      <c r="I23" s="140">
        <v>12959</v>
      </c>
      <c r="J23" s="140"/>
      <c r="K23" s="140"/>
      <c r="L23" s="140">
        <v>12959</v>
      </c>
      <c r="M23" s="140"/>
      <c r="N23" s="140"/>
      <c r="O23" s="140">
        <v>34493</v>
      </c>
      <c r="P23" s="140"/>
      <c r="Q23" s="140"/>
      <c r="R23" s="140"/>
      <c r="S23" s="140">
        <v>485838</v>
      </c>
      <c r="T23" s="140">
        <v>879</v>
      </c>
      <c r="U23" s="140">
        <v>104333</v>
      </c>
      <c r="V23" s="140">
        <v>1229208</v>
      </c>
      <c r="W23" s="140">
        <v>564</v>
      </c>
      <c r="X23" s="140">
        <v>425498</v>
      </c>
      <c r="Y23" s="140"/>
      <c r="Z23" s="140">
        <v>6364</v>
      </c>
      <c r="AA23" s="140">
        <v>1456</v>
      </c>
      <c r="AB23" s="140">
        <v>19582</v>
      </c>
      <c r="AC23" s="140"/>
      <c r="AD23" s="140"/>
      <c r="AE23" s="140"/>
      <c r="AF23" s="140"/>
      <c r="AG23" s="140">
        <v>150835</v>
      </c>
      <c r="AH23" s="140"/>
      <c r="AI23" s="140"/>
      <c r="AJ23" s="140"/>
      <c r="AK23" s="140"/>
      <c r="AL23" s="140">
        <v>131253</v>
      </c>
      <c r="AM23" s="140"/>
      <c r="AN23" s="140"/>
      <c r="AO23" s="140"/>
      <c r="AP23" s="140"/>
      <c r="AQ23" s="140"/>
      <c r="AR23" s="140">
        <v>0</v>
      </c>
      <c r="AS23" s="140">
        <v>935947</v>
      </c>
      <c r="AT23" s="140">
        <v>122201</v>
      </c>
      <c r="AU23" s="140"/>
      <c r="AV23" s="140"/>
      <c r="AW23" s="140">
        <v>74</v>
      </c>
      <c r="AX23" s="140">
        <v>1077214</v>
      </c>
      <c r="AY23" s="140"/>
      <c r="AZ23" s="140"/>
      <c r="BA23" s="140">
        <v>18992</v>
      </c>
      <c r="BB23" s="140"/>
      <c r="BC23" s="140"/>
      <c r="BD23" s="140"/>
      <c r="BE23" s="140">
        <v>1138</v>
      </c>
      <c r="BF23" s="140">
        <v>1159</v>
      </c>
      <c r="BG23" s="140"/>
      <c r="BH23" s="140">
        <v>21</v>
      </c>
      <c r="BI23" s="140">
        <v>1229208</v>
      </c>
      <c r="BJ23" s="140">
        <v>25611</v>
      </c>
      <c r="BK23" s="140">
        <v>2313</v>
      </c>
      <c r="BL23" s="140">
        <v>482</v>
      </c>
      <c r="BM23" s="140">
        <v>7888</v>
      </c>
      <c r="BN23" s="140"/>
      <c r="BO23" s="140">
        <v>8968</v>
      </c>
      <c r="BP23" s="140">
        <v>7888</v>
      </c>
      <c r="BQ23" s="140">
        <v>7888</v>
      </c>
      <c r="BR23" s="140">
        <v>17</v>
      </c>
      <c r="BS23" s="140">
        <v>3409</v>
      </c>
      <c r="BT23" s="140">
        <v>1502</v>
      </c>
      <c r="BU23" s="140">
        <v>24315</v>
      </c>
      <c r="BV23" s="140">
        <v>19777</v>
      </c>
      <c r="BW23" s="140">
        <v>43508</v>
      </c>
      <c r="BX23" s="140">
        <v>1080</v>
      </c>
      <c r="BY23" s="140"/>
      <c r="BZ23" s="140"/>
      <c r="CA23" s="140">
        <v>96</v>
      </c>
      <c r="CB23" s="140">
        <v>1296</v>
      </c>
      <c r="CC23" s="140">
        <v>35076</v>
      </c>
      <c r="CD23" s="140">
        <v>918</v>
      </c>
      <c r="CE23" s="140"/>
      <c r="CF23" s="140"/>
      <c r="CG23" s="140"/>
      <c r="CH23" s="142"/>
      <c r="CI23" s="140">
        <v>80374</v>
      </c>
      <c r="CJ23" s="140">
        <v>79899</v>
      </c>
      <c r="CK23" s="140">
        <v>269732</v>
      </c>
      <c r="CL23" s="140">
        <v>100378</v>
      </c>
      <c r="CM23" s="140">
        <v>9082</v>
      </c>
      <c r="CN23" s="140"/>
      <c r="CO23" s="140"/>
      <c r="CP23" s="140"/>
      <c r="CQ23" s="140"/>
    </row>
    <row r="24" spans="1:95" x14ac:dyDescent="0.25">
      <c r="A24" s="140">
        <v>201912</v>
      </c>
      <c r="B24" s="140">
        <v>6520</v>
      </c>
      <c r="C24" s="141" t="s">
        <v>1258</v>
      </c>
      <c r="D24" s="141" t="s">
        <v>1080</v>
      </c>
      <c r="E24" s="140">
        <v>227473</v>
      </c>
      <c r="F24" s="140"/>
      <c r="G24" s="140">
        <v>4757</v>
      </c>
      <c r="H24" s="140">
        <v>47120</v>
      </c>
      <c r="I24" s="140"/>
      <c r="J24" s="140"/>
      <c r="K24" s="140"/>
      <c r="L24" s="140">
        <v>0</v>
      </c>
      <c r="M24" s="140">
        <v>2000</v>
      </c>
      <c r="N24" s="140"/>
      <c r="O24" s="140">
        <v>21618</v>
      </c>
      <c r="P24" s="140"/>
      <c r="Q24" s="140">
        <v>79763</v>
      </c>
      <c r="R24" s="140"/>
      <c r="S24" s="140">
        <v>1197752</v>
      </c>
      <c r="T24" s="140">
        <v>2442</v>
      </c>
      <c r="U24" s="140">
        <v>464042</v>
      </c>
      <c r="V24" s="140">
        <v>3988543</v>
      </c>
      <c r="W24" s="140">
        <v>6106</v>
      </c>
      <c r="X24" s="140">
        <v>1858641</v>
      </c>
      <c r="Y24" s="140"/>
      <c r="Z24" s="140">
        <v>75682</v>
      </c>
      <c r="AA24" s="140">
        <v>1147</v>
      </c>
      <c r="AB24" s="140">
        <v>21600</v>
      </c>
      <c r="AC24" s="140">
        <v>0</v>
      </c>
      <c r="AD24" s="140"/>
      <c r="AE24" s="140"/>
      <c r="AF24" s="140"/>
      <c r="AG24" s="140">
        <v>557900</v>
      </c>
      <c r="AH24" s="140">
        <v>64935</v>
      </c>
      <c r="AI24" s="140">
        <v>20362</v>
      </c>
      <c r="AJ24" s="140"/>
      <c r="AK24" s="140"/>
      <c r="AL24" s="140">
        <v>515938</v>
      </c>
      <c r="AM24" s="140"/>
      <c r="AN24" s="140"/>
      <c r="AO24" s="140">
        <v>20362</v>
      </c>
      <c r="AP24" s="140"/>
      <c r="AQ24" s="140"/>
      <c r="AR24" s="140">
        <v>0</v>
      </c>
      <c r="AS24" s="140">
        <v>3241317</v>
      </c>
      <c r="AT24" s="140">
        <v>47120</v>
      </c>
      <c r="AU24" s="140">
        <v>20147</v>
      </c>
      <c r="AV24" s="140"/>
      <c r="AW24" s="140">
        <v>1</v>
      </c>
      <c r="AX24" s="140">
        <v>3339077</v>
      </c>
      <c r="AY24" s="140"/>
      <c r="AZ24" s="140"/>
      <c r="BA24" s="140">
        <v>30492</v>
      </c>
      <c r="BB24" s="140"/>
      <c r="BC24" s="140"/>
      <c r="BD24" s="140"/>
      <c r="BE24" s="140">
        <v>25579</v>
      </c>
      <c r="BF24" s="140">
        <v>26631</v>
      </c>
      <c r="BG24" s="140"/>
      <c r="BH24" s="140">
        <v>1052</v>
      </c>
      <c r="BI24" s="140">
        <v>3988543</v>
      </c>
      <c r="BJ24" s="140">
        <v>116597</v>
      </c>
      <c r="BK24" s="140">
        <v>1655</v>
      </c>
      <c r="BL24" s="140">
        <v>14544</v>
      </c>
      <c r="BM24" s="140">
        <v>58381</v>
      </c>
      <c r="BN24" s="140">
        <v>3030</v>
      </c>
      <c r="BO24" s="140">
        <v>68973</v>
      </c>
      <c r="BP24" s="140">
        <v>58381</v>
      </c>
      <c r="BQ24" s="140">
        <v>58381</v>
      </c>
      <c r="BR24" s="140">
        <v>453</v>
      </c>
      <c r="BS24" s="140">
        <v>26697</v>
      </c>
      <c r="BT24" s="140">
        <v>6504</v>
      </c>
      <c r="BU24" s="140">
        <v>111365</v>
      </c>
      <c r="BV24" s="140">
        <v>71689</v>
      </c>
      <c r="BW24" s="140">
        <v>181001</v>
      </c>
      <c r="BX24" s="140">
        <v>10592</v>
      </c>
      <c r="BY24" s="140"/>
      <c r="BZ24" s="140"/>
      <c r="CA24" s="140">
        <v>308</v>
      </c>
      <c r="CB24" s="140">
        <v>5232</v>
      </c>
      <c r="CC24" s="140">
        <v>125702</v>
      </c>
      <c r="CD24" s="140">
        <v>4452</v>
      </c>
      <c r="CE24" s="140"/>
      <c r="CF24" s="140"/>
      <c r="CG24" s="140"/>
      <c r="CH24" s="142"/>
      <c r="CI24" s="140">
        <v>163570</v>
      </c>
      <c r="CJ24" s="140">
        <v>137294</v>
      </c>
      <c r="CK24" s="140">
        <v>833721</v>
      </c>
      <c r="CL24" s="140">
        <v>490919</v>
      </c>
      <c r="CM24" s="140">
        <v>41938</v>
      </c>
      <c r="CN24" s="140"/>
      <c r="CO24" s="140"/>
      <c r="CP24" s="140"/>
      <c r="CQ24" s="140"/>
    </row>
    <row r="25" spans="1:95" x14ac:dyDescent="0.25">
      <c r="A25" s="140">
        <v>201912</v>
      </c>
      <c r="B25" s="140">
        <v>400</v>
      </c>
      <c r="C25" s="141" t="s">
        <v>1102</v>
      </c>
      <c r="D25" s="141" t="s">
        <v>1080</v>
      </c>
      <c r="E25" s="140">
        <v>159718</v>
      </c>
      <c r="F25" s="140">
        <v>0</v>
      </c>
      <c r="G25" s="140">
        <v>11404</v>
      </c>
      <c r="H25" s="140"/>
      <c r="I25" s="140">
        <v>133181</v>
      </c>
      <c r="J25" s="140"/>
      <c r="K25" s="140"/>
      <c r="L25" s="140">
        <v>133181</v>
      </c>
      <c r="M25" s="140">
        <v>87034</v>
      </c>
      <c r="N25" s="140"/>
      <c r="O25" s="140">
        <v>419387</v>
      </c>
      <c r="P25" s="140"/>
      <c r="Q25" s="140">
        <v>16125</v>
      </c>
      <c r="R25" s="140"/>
      <c r="S25" s="140">
        <v>2451179</v>
      </c>
      <c r="T25" s="140">
        <v>26354</v>
      </c>
      <c r="U25" s="140">
        <v>7675686</v>
      </c>
      <c r="V25" s="140">
        <v>24686001</v>
      </c>
      <c r="W25" s="140"/>
      <c r="X25" s="140">
        <v>13504548</v>
      </c>
      <c r="Y25" s="140"/>
      <c r="Z25" s="140">
        <v>176681</v>
      </c>
      <c r="AA25" s="140">
        <v>24705</v>
      </c>
      <c r="AB25" s="140">
        <v>347219</v>
      </c>
      <c r="AC25" s="140">
        <v>38256</v>
      </c>
      <c r="AD25" s="140"/>
      <c r="AE25" s="140"/>
      <c r="AF25" s="140">
        <v>-6788</v>
      </c>
      <c r="AG25" s="140">
        <v>1917650</v>
      </c>
      <c r="AH25" s="140">
        <v>100000</v>
      </c>
      <c r="AI25" s="140">
        <v>8401</v>
      </c>
      <c r="AJ25" s="140">
        <v>45043</v>
      </c>
      <c r="AK25" s="140"/>
      <c r="AL25" s="140">
        <v>1523774</v>
      </c>
      <c r="AM25" s="140"/>
      <c r="AN25" s="140"/>
      <c r="AO25" s="140">
        <v>8401</v>
      </c>
      <c r="AP25" s="140">
        <v>0</v>
      </c>
      <c r="AQ25" s="140"/>
      <c r="AR25" s="140">
        <v>0</v>
      </c>
      <c r="AS25" s="140">
        <v>21923106</v>
      </c>
      <c r="AT25" s="140"/>
      <c r="AU25" s="140">
        <v>27985</v>
      </c>
      <c r="AV25" s="140"/>
      <c r="AW25" s="140">
        <v>664</v>
      </c>
      <c r="AX25" s="140">
        <v>22633835</v>
      </c>
      <c r="AY25" s="140">
        <v>100000</v>
      </c>
      <c r="AZ25" s="140"/>
      <c r="BA25" s="140">
        <v>582081</v>
      </c>
      <c r="BB25" s="140"/>
      <c r="BC25" s="140">
        <v>7870</v>
      </c>
      <c r="BD25" s="140"/>
      <c r="BE25" s="140">
        <v>3729</v>
      </c>
      <c r="BF25" s="140">
        <v>34516</v>
      </c>
      <c r="BG25" s="140">
        <v>18767</v>
      </c>
      <c r="BH25" s="140">
        <v>4151</v>
      </c>
      <c r="BI25" s="140">
        <v>24686001</v>
      </c>
      <c r="BJ25" s="140">
        <v>491185</v>
      </c>
      <c r="BK25" s="140">
        <v>35370</v>
      </c>
      <c r="BL25" s="140">
        <v>33342</v>
      </c>
      <c r="BM25" s="140">
        <v>175245</v>
      </c>
      <c r="BN25" s="140">
        <v>7113</v>
      </c>
      <c r="BO25" s="140">
        <v>221690</v>
      </c>
      <c r="BP25" s="140">
        <v>175245</v>
      </c>
      <c r="BQ25" s="140">
        <v>175245</v>
      </c>
      <c r="BR25" s="140">
        <v>4941</v>
      </c>
      <c r="BS25" s="140">
        <v>43852</v>
      </c>
      <c r="BT25" s="140">
        <v>59375</v>
      </c>
      <c r="BU25" s="140">
        <v>388352</v>
      </c>
      <c r="BV25" s="140">
        <v>500540</v>
      </c>
      <c r="BW25" s="140">
        <v>831743</v>
      </c>
      <c r="BX25" s="140">
        <v>46445</v>
      </c>
      <c r="BY25" s="140"/>
      <c r="BZ25" s="140"/>
      <c r="CA25" s="140">
        <v>789</v>
      </c>
      <c r="CB25" s="140">
        <v>102833</v>
      </c>
      <c r="CC25" s="140">
        <v>596457</v>
      </c>
      <c r="CD25" s="140">
        <v>2226</v>
      </c>
      <c r="CE25" s="140">
        <v>22422</v>
      </c>
      <c r="CF25" s="140"/>
      <c r="CG25" s="140">
        <v>2242</v>
      </c>
      <c r="CH25" s="142">
        <v>0.65</v>
      </c>
      <c r="CI25" s="140">
        <v>394857</v>
      </c>
      <c r="CJ25" s="140">
        <v>1495974</v>
      </c>
      <c r="CK25" s="140">
        <v>4407701</v>
      </c>
      <c r="CL25" s="140">
        <v>2138657</v>
      </c>
      <c r="CM25" s="140">
        <v>378212</v>
      </c>
      <c r="CN25" s="140">
        <v>30889</v>
      </c>
      <c r="CO25" s="140"/>
      <c r="CP25" s="140"/>
      <c r="CQ25" s="140">
        <v>30889</v>
      </c>
    </row>
    <row r="26" spans="1:95" x14ac:dyDescent="0.25">
      <c r="A26" s="140">
        <v>201912</v>
      </c>
      <c r="B26" s="140">
        <v>6771</v>
      </c>
      <c r="C26" s="141" t="s">
        <v>1103</v>
      </c>
      <c r="D26" s="141" t="s">
        <v>1080</v>
      </c>
      <c r="E26" s="140">
        <v>80689</v>
      </c>
      <c r="F26" s="140"/>
      <c r="G26" s="140">
        <v>5418</v>
      </c>
      <c r="H26" s="140">
        <v>716901</v>
      </c>
      <c r="I26" s="140"/>
      <c r="J26" s="140"/>
      <c r="K26" s="140"/>
      <c r="L26" s="140">
        <v>0</v>
      </c>
      <c r="M26" s="140"/>
      <c r="N26" s="140"/>
      <c r="O26" s="140">
        <v>134638</v>
      </c>
      <c r="P26" s="140"/>
      <c r="Q26" s="140"/>
      <c r="R26" s="140"/>
      <c r="S26" s="140">
        <v>3153407</v>
      </c>
      <c r="T26" s="140">
        <v>2551</v>
      </c>
      <c r="U26" s="140">
        <v>1140559</v>
      </c>
      <c r="V26" s="140">
        <v>7925909</v>
      </c>
      <c r="W26" s="140"/>
      <c r="X26" s="140">
        <v>2573059</v>
      </c>
      <c r="Y26" s="140"/>
      <c r="Z26" s="140">
        <v>118686</v>
      </c>
      <c r="AA26" s="140"/>
      <c r="AB26" s="140">
        <v>354100</v>
      </c>
      <c r="AC26" s="140">
        <v>0</v>
      </c>
      <c r="AD26" s="140"/>
      <c r="AE26" s="140"/>
      <c r="AF26" s="140"/>
      <c r="AG26" s="140">
        <v>797533</v>
      </c>
      <c r="AH26" s="140">
        <v>0</v>
      </c>
      <c r="AI26" s="140"/>
      <c r="AJ26" s="140"/>
      <c r="AK26" s="140"/>
      <c r="AL26" s="140">
        <v>193433</v>
      </c>
      <c r="AM26" s="140"/>
      <c r="AN26" s="140"/>
      <c r="AO26" s="140">
        <v>250000</v>
      </c>
      <c r="AP26" s="140">
        <v>250000</v>
      </c>
      <c r="AQ26" s="140"/>
      <c r="AR26" s="140"/>
      <c r="AS26" s="140">
        <v>6281376</v>
      </c>
      <c r="AT26" s="140">
        <v>716901</v>
      </c>
      <c r="AU26" s="140">
        <v>66322</v>
      </c>
      <c r="AV26" s="140"/>
      <c r="AW26" s="140">
        <v>1</v>
      </c>
      <c r="AX26" s="140">
        <v>7123832</v>
      </c>
      <c r="AY26" s="140"/>
      <c r="AZ26" s="140"/>
      <c r="BA26" s="140">
        <v>59232</v>
      </c>
      <c r="BB26" s="140"/>
      <c r="BC26" s="140"/>
      <c r="BD26" s="140"/>
      <c r="BE26" s="140">
        <v>935</v>
      </c>
      <c r="BF26" s="140">
        <v>4543</v>
      </c>
      <c r="BG26" s="140"/>
      <c r="BH26" s="140">
        <v>3608</v>
      </c>
      <c r="BI26" s="140">
        <v>7925909</v>
      </c>
      <c r="BJ26" s="140">
        <v>92099</v>
      </c>
      <c r="BK26" s="140"/>
      <c r="BL26" s="140">
        <v>-1776</v>
      </c>
      <c r="BM26" s="140"/>
      <c r="BN26" s="140"/>
      <c r="BO26" s="140">
        <v>50148</v>
      </c>
      <c r="BP26" s="140"/>
      <c r="BQ26" s="140">
        <v>44645</v>
      </c>
      <c r="BR26" s="140"/>
      <c r="BS26" s="140">
        <v>-5242</v>
      </c>
      <c r="BT26" s="140">
        <v>8370</v>
      </c>
      <c r="BU26" s="140">
        <v>70057</v>
      </c>
      <c r="BV26" s="140">
        <v>155951</v>
      </c>
      <c r="BW26" s="140">
        <v>221018</v>
      </c>
      <c r="BX26" s="140">
        <v>5503</v>
      </c>
      <c r="BY26" s="140"/>
      <c r="BZ26" s="140"/>
      <c r="CA26" s="140">
        <v>432</v>
      </c>
      <c r="CB26" s="140">
        <v>22042</v>
      </c>
      <c r="CC26" s="140">
        <v>166973</v>
      </c>
      <c r="CD26" s="140">
        <v>3380</v>
      </c>
      <c r="CE26" s="140"/>
      <c r="CF26" s="140"/>
      <c r="CG26" s="140"/>
      <c r="CH26" s="142"/>
      <c r="CI26" s="140">
        <v>658944</v>
      </c>
      <c r="CJ26" s="140"/>
      <c r="CK26" s="140">
        <v>985528</v>
      </c>
      <c r="CL26" s="140">
        <v>308469</v>
      </c>
      <c r="CM26" s="140">
        <v>18114</v>
      </c>
      <c r="CN26" s="140">
        <v>68862</v>
      </c>
      <c r="CO26" s="140"/>
      <c r="CP26" s="140"/>
      <c r="CQ26" s="140">
        <v>68862</v>
      </c>
    </row>
    <row r="27" spans="1:95" x14ac:dyDescent="0.25">
      <c r="A27" s="140">
        <v>201912</v>
      </c>
      <c r="B27" s="140">
        <v>13460</v>
      </c>
      <c r="C27" s="141" t="s">
        <v>1104</v>
      </c>
      <c r="D27" s="141" t="s">
        <v>1080</v>
      </c>
      <c r="E27" s="140">
        <v>37259</v>
      </c>
      <c r="F27" s="140">
        <v>7575</v>
      </c>
      <c r="G27" s="140">
        <v>422</v>
      </c>
      <c r="H27" s="140"/>
      <c r="I27" s="140">
        <v>10879</v>
      </c>
      <c r="J27" s="140"/>
      <c r="K27" s="140"/>
      <c r="L27" s="140">
        <v>10879</v>
      </c>
      <c r="M27" s="140"/>
      <c r="N27" s="140"/>
      <c r="O27" s="140">
        <v>79688</v>
      </c>
      <c r="P27" s="140">
        <v>2164</v>
      </c>
      <c r="Q27" s="140">
        <v>989</v>
      </c>
      <c r="R27" s="140"/>
      <c r="S27" s="140">
        <v>227734</v>
      </c>
      <c r="T27" s="140">
        <v>2663</v>
      </c>
      <c r="U27" s="140">
        <v>1570752</v>
      </c>
      <c r="V27" s="140">
        <v>3704064</v>
      </c>
      <c r="W27" s="140">
        <v>9910</v>
      </c>
      <c r="X27" s="140">
        <v>1667873</v>
      </c>
      <c r="Y27" s="140"/>
      <c r="Z27" s="140">
        <v>84001</v>
      </c>
      <c r="AA27" s="140">
        <v>2155</v>
      </c>
      <c r="AB27" s="140">
        <v>199606</v>
      </c>
      <c r="AC27" s="140">
        <v>0</v>
      </c>
      <c r="AD27" s="140"/>
      <c r="AE27" s="140"/>
      <c r="AF27" s="140"/>
      <c r="AG27" s="140">
        <v>365051</v>
      </c>
      <c r="AH27" s="140">
        <v>48472</v>
      </c>
      <c r="AI27" s="140"/>
      <c r="AJ27" s="140"/>
      <c r="AK27" s="140">
        <v>115597</v>
      </c>
      <c r="AL27" s="140">
        <v>45140</v>
      </c>
      <c r="AM27" s="140"/>
      <c r="AN27" s="140"/>
      <c r="AO27" s="140">
        <v>4708</v>
      </c>
      <c r="AP27" s="140">
        <v>4708</v>
      </c>
      <c r="AQ27" s="140">
        <v>0</v>
      </c>
      <c r="AR27" s="140"/>
      <c r="AS27" s="140">
        <v>3160408</v>
      </c>
      <c r="AT27" s="140"/>
      <c r="AU27" s="140">
        <v>86883</v>
      </c>
      <c r="AV27" s="140"/>
      <c r="AW27" s="140">
        <v>0</v>
      </c>
      <c r="AX27" s="140">
        <v>3281453</v>
      </c>
      <c r="AY27" s="140"/>
      <c r="AZ27" s="140"/>
      <c r="BA27" s="140">
        <v>34161</v>
      </c>
      <c r="BB27" s="140"/>
      <c r="BC27" s="140">
        <v>303</v>
      </c>
      <c r="BD27" s="140"/>
      <c r="BE27" s="140">
        <v>4626</v>
      </c>
      <c r="BF27" s="140">
        <v>9088</v>
      </c>
      <c r="BG27" s="140"/>
      <c r="BH27" s="140">
        <v>4160</v>
      </c>
      <c r="BI27" s="140">
        <v>3704064</v>
      </c>
      <c r="BJ27" s="140">
        <v>96485</v>
      </c>
      <c r="BK27" s="140">
        <v>1781</v>
      </c>
      <c r="BL27" s="140">
        <v>11326</v>
      </c>
      <c r="BM27" s="140"/>
      <c r="BN27" s="140">
        <v>-822</v>
      </c>
      <c r="BO27" s="140">
        <v>10750</v>
      </c>
      <c r="BP27" s="140">
        <v>0</v>
      </c>
      <c r="BQ27" s="140">
        <v>9060</v>
      </c>
      <c r="BR27" s="140">
        <v>251</v>
      </c>
      <c r="BS27" s="140">
        <v>991</v>
      </c>
      <c r="BT27" s="140">
        <v>8469</v>
      </c>
      <c r="BU27" s="140">
        <v>82292</v>
      </c>
      <c r="BV27" s="140">
        <v>67949</v>
      </c>
      <c r="BW27" s="140">
        <v>142159</v>
      </c>
      <c r="BX27" s="140">
        <v>1690</v>
      </c>
      <c r="BY27" s="140"/>
      <c r="BZ27" s="140"/>
      <c r="CA27" s="140">
        <v>52</v>
      </c>
      <c r="CB27" s="140">
        <v>14194</v>
      </c>
      <c r="CC27" s="140">
        <v>118671</v>
      </c>
      <c r="CD27" s="140">
        <v>388</v>
      </c>
      <c r="CE27" s="140"/>
      <c r="CF27" s="140"/>
      <c r="CG27" s="140"/>
      <c r="CH27" s="142"/>
      <c r="CI27" s="140">
        <v>198955</v>
      </c>
      <c r="CJ27" s="140"/>
      <c r="CK27" s="140">
        <v>637362</v>
      </c>
      <c r="CL27" s="140">
        <v>355715</v>
      </c>
      <c r="CM27" s="140">
        <v>82693</v>
      </c>
      <c r="CN27" s="140"/>
      <c r="CO27" s="140"/>
      <c r="CP27" s="140"/>
      <c r="CQ27" s="140"/>
    </row>
    <row r="28" spans="1:95" x14ac:dyDescent="0.25">
      <c r="A28" s="140">
        <v>201912</v>
      </c>
      <c r="B28" s="140">
        <v>755</v>
      </c>
      <c r="C28" s="141" t="s">
        <v>1105</v>
      </c>
      <c r="D28" s="141" t="s">
        <v>1080</v>
      </c>
      <c r="E28" s="140">
        <v>302077</v>
      </c>
      <c r="F28" s="140">
        <v>2014</v>
      </c>
      <c r="G28" s="140">
        <v>7277</v>
      </c>
      <c r="H28" s="140">
        <v>2026899</v>
      </c>
      <c r="I28" s="140">
        <v>2855</v>
      </c>
      <c r="J28" s="140"/>
      <c r="K28" s="140"/>
      <c r="L28" s="140">
        <v>31947</v>
      </c>
      <c r="M28" s="140"/>
      <c r="N28" s="140">
        <v>29092</v>
      </c>
      <c r="O28" s="140">
        <v>247716</v>
      </c>
      <c r="P28" s="140">
        <v>72301</v>
      </c>
      <c r="Q28" s="140">
        <v>257623</v>
      </c>
      <c r="R28" s="140"/>
      <c r="S28" s="140">
        <v>2745934</v>
      </c>
      <c r="T28" s="140">
        <v>62974</v>
      </c>
      <c r="U28" s="140">
        <v>1676787</v>
      </c>
      <c r="V28" s="140">
        <v>13493771</v>
      </c>
      <c r="W28" s="140">
        <v>2406</v>
      </c>
      <c r="X28" s="140">
        <v>5957708</v>
      </c>
      <c r="Y28" s="140">
        <v>89</v>
      </c>
      <c r="Z28" s="140">
        <v>77582</v>
      </c>
      <c r="AA28" s="140">
        <v>22435</v>
      </c>
      <c r="AB28" s="140">
        <v>615544</v>
      </c>
      <c r="AC28" s="140">
        <v>2194</v>
      </c>
      <c r="AD28" s="140"/>
      <c r="AE28" s="140">
        <v>-239</v>
      </c>
      <c r="AF28" s="140"/>
      <c r="AG28" s="140">
        <v>1386343</v>
      </c>
      <c r="AH28" s="140">
        <v>188931</v>
      </c>
      <c r="AI28" s="140"/>
      <c r="AJ28" s="140">
        <v>2434</v>
      </c>
      <c r="AK28" s="140"/>
      <c r="AL28" s="140">
        <v>768604</v>
      </c>
      <c r="AM28" s="140"/>
      <c r="AN28" s="140"/>
      <c r="AO28" s="140"/>
      <c r="AP28" s="140"/>
      <c r="AQ28" s="140"/>
      <c r="AR28" s="140">
        <v>0</v>
      </c>
      <c r="AS28" s="140">
        <v>9347689</v>
      </c>
      <c r="AT28" s="140">
        <v>2026899</v>
      </c>
      <c r="AU28" s="140">
        <v>149901</v>
      </c>
      <c r="AV28" s="140"/>
      <c r="AW28" s="140">
        <v>1482</v>
      </c>
      <c r="AX28" s="140">
        <v>11897573</v>
      </c>
      <c r="AY28" s="140">
        <v>24878</v>
      </c>
      <c r="AZ28" s="140"/>
      <c r="BA28" s="140">
        <v>346724</v>
      </c>
      <c r="BB28" s="140"/>
      <c r="BC28" s="140"/>
      <c r="BD28" s="140"/>
      <c r="BE28" s="140">
        <v>19496</v>
      </c>
      <c r="BF28" s="140">
        <v>20924</v>
      </c>
      <c r="BG28" s="140"/>
      <c r="BH28" s="140">
        <v>1428</v>
      </c>
      <c r="BI28" s="140">
        <v>13493771</v>
      </c>
      <c r="BJ28" s="140">
        <v>255438</v>
      </c>
      <c r="BK28" s="140">
        <v>4873</v>
      </c>
      <c r="BL28" s="140">
        <v>15136</v>
      </c>
      <c r="BM28" s="140">
        <v>146928</v>
      </c>
      <c r="BN28" s="140">
        <v>14780</v>
      </c>
      <c r="BO28" s="140">
        <v>167239</v>
      </c>
      <c r="BP28" s="140">
        <v>146928</v>
      </c>
      <c r="BQ28" s="140">
        <v>146928</v>
      </c>
      <c r="BR28" s="140">
        <v>1582</v>
      </c>
      <c r="BS28" s="140">
        <v>58094</v>
      </c>
      <c r="BT28" s="140">
        <v>10625</v>
      </c>
      <c r="BU28" s="140">
        <v>237061</v>
      </c>
      <c r="BV28" s="140">
        <v>279840</v>
      </c>
      <c r="BW28" s="140">
        <v>517599</v>
      </c>
      <c r="BX28" s="140">
        <v>20310</v>
      </c>
      <c r="BY28" s="140"/>
      <c r="BZ28" s="140"/>
      <c r="CA28" s="140">
        <v>666</v>
      </c>
      <c r="CB28" s="140">
        <v>18377</v>
      </c>
      <c r="CC28" s="140">
        <v>404142</v>
      </c>
      <c r="CD28" s="140">
        <v>11324</v>
      </c>
      <c r="CE28" s="140"/>
      <c r="CF28" s="140"/>
      <c r="CG28" s="140"/>
      <c r="CH28" s="142"/>
      <c r="CI28" s="140">
        <v>1075608</v>
      </c>
      <c r="CJ28" s="140">
        <v>68405</v>
      </c>
      <c r="CK28" s="140">
        <v>3250320</v>
      </c>
      <c r="CL28" s="140">
        <v>1456175</v>
      </c>
      <c r="CM28" s="140">
        <v>650131</v>
      </c>
      <c r="CN28" s="140">
        <v>308582</v>
      </c>
      <c r="CO28" s="140"/>
      <c r="CP28" s="140"/>
      <c r="CQ28" s="140">
        <v>308582</v>
      </c>
    </row>
    <row r="29" spans="1:95" x14ac:dyDescent="0.25">
      <c r="A29" s="140">
        <v>201912</v>
      </c>
      <c r="B29" s="140">
        <v>6140</v>
      </c>
      <c r="C29" s="141" t="s">
        <v>1106</v>
      </c>
      <c r="D29" s="141" t="s">
        <v>1080</v>
      </c>
      <c r="E29" s="140">
        <v>98666</v>
      </c>
      <c r="F29" s="140">
        <v>1297</v>
      </c>
      <c r="G29" s="140">
        <v>1011</v>
      </c>
      <c r="H29" s="140"/>
      <c r="I29" s="140">
        <v>9945</v>
      </c>
      <c r="J29" s="140"/>
      <c r="K29" s="140"/>
      <c r="L29" s="140">
        <v>19039</v>
      </c>
      <c r="M29" s="140">
        <v>179</v>
      </c>
      <c r="N29" s="140">
        <v>9095</v>
      </c>
      <c r="O29" s="140">
        <v>86988</v>
      </c>
      <c r="P29" s="140"/>
      <c r="Q29" s="140"/>
      <c r="R29" s="140"/>
      <c r="S29" s="140">
        <v>423042</v>
      </c>
      <c r="T29" s="140">
        <v>2672</v>
      </c>
      <c r="U29" s="140">
        <v>972218</v>
      </c>
      <c r="V29" s="140">
        <v>3271330</v>
      </c>
      <c r="W29" s="140">
        <v>2388</v>
      </c>
      <c r="X29" s="140">
        <v>1563084</v>
      </c>
      <c r="Y29" s="140"/>
      <c r="Z29" s="140">
        <v>97560</v>
      </c>
      <c r="AA29" s="140">
        <v>3186</v>
      </c>
      <c r="AB29" s="140">
        <v>40000</v>
      </c>
      <c r="AC29" s="140">
        <v>0</v>
      </c>
      <c r="AD29" s="140"/>
      <c r="AE29" s="140"/>
      <c r="AF29" s="140"/>
      <c r="AG29" s="140">
        <v>468707</v>
      </c>
      <c r="AH29" s="140">
        <v>34866</v>
      </c>
      <c r="AI29" s="140"/>
      <c r="AJ29" s="140"/>
      <c r="AK29" s="140"/>
      <c r="AL29" s="140">
        <v>388707</v>
      </c>
      <c r="AM29" s="140"/>
      <c r="AN29" s="140"/>
      <c r="AO29" s="140">
        <v>40000</v>
      </c>
      <c r="AP29" s="140">
        <v>40000</v>
      </c>
      <c r="AQ29" s="140"/>
      <c r="AR29" s="140">
        <v>0</v>
      </c>
      <c r="AS29" s="140">
        <v>2616019</v>
      </c>
      <c r="AT29" s="140"/>
      <c r="AU29" s="140">
        <v>80107</v>
      </c>
      <c r="AV29" s="140"/>
      <c r="AW29" s="140">
        <v>1178</v>
      </c>
      <c r="AX29" s="140">
        <v>2748832</v>
      </c>
      <c r="AY29" s="140"/>
      <c r="AZ29" s="140"/>
      <c r="BA29" s="140">
        <v>51529</v>
      </c>
      <c r="BB29" s="140"/>
      <c r="BC29" s="140">
        <v>7479</v>
      </c>
      <c r="BD29" s="140"/>
      <c r="BE29" s="140">
        <v>6900</v>
      </c>
      <c r="BF29" s="140">
        <v>18925</v>
      </c>
      <c r="BG29" s="140"/>
      <c r="BH29" s="140">
        <v>4546</v>
      </c>
      <c r="BI29" s="140">
        <v>3271330</v>
      </c>
      <c r="BJ29" s="140">
        <v>86500</v>
      </c>
      <c r="BK29" s="140">
        <v>3751</v>
      </c>
      <c r="BL29" s="140">
        <v>10112</v>
      </c>
      <c r="BM29" s="140">
        <v>34068</v>
      </c>
      <c r="BN29" s="140"/>
      <c r="BO29" s="140">
        <v>38932</v>
      </c>
      <c r="BP29" s="140">
        <v>33361</v>
      </c>
      <c r="BQ29" s="140">
        <v>34068</v>
      </c>
      <c r="BR29" s="140">
        <v>208</v>
      </c>
      <c r="BS29" s="140">
        <v>12199</v>
      </c>
      <c r="BT29" s="140">
        <v>9323</v>
      </c>
      <c r="BU29" s="140">
        <v>83056</v>
      </c>
      <c r="BV29" s="140">
        <v>76675</v>
      </c>
      <c r="BW29" s="140">
        <v>153169</v>
      </c>
      <c r="BX29" s="140">
        <v>4864</v>
      </c>
      <c r="BY29" s="140"/>
      <c r="BZ29" s="140">
        <v>-707</v>
      </c>
      <c r="CA29" s="140">
        <v>237</v>
      </c>
      <c r="CB29" s="140">
        <v>3443</v>
      </c>
      <c r="CC29" s="140">
        <v>112544</v>
      </c>
      <c r="CD29" s="140">
        <v>2761</v>
      </c>
      <c r="CE29" s="140">
        <v>2168</v>
      </c>
      <c r="CF29" s="140"/>
      <c r="CG29" s="140">
        <v>217</v>
      </c>
      <c r="CH29" s="142">
        <v>0.55000000000000004</v>
      </c>
      <c r="CI29" s="140">
        <v>233004</v>
      </c>
      <c r="CJ29" s="140">
        <v>4866</v>
      </c>
      <c r="CK29" s="140">
        <v>882420</v>
      </c>
      <c r="CL29" s="140">
        <v>512554</v>
      </c>
      <c r="CM29" s="140">
        <v>131996</v>
      </c>
      <c r="CN29" s="140">
        <v>0</v>
      </c>
      <c r="CO29" s="140"/>
      <c r="CP29" s="140"/>
      <c r="CQ29" s="140"/>
    </row>
    <row r="30" spans="1:95" x14ac:dyDescent="0.25">
      <c r="A30" s="140">
        <v>201912</v>
      </c>
      <c r="B30" s="140">
        <v>6860</v>
      </c>
      <c r="C30" s="141" t="s">
        <v>1107</v>
      </c>
      <c r="D30" s="141" t="s">
        <v>1080</v>
      </c>
      <c r="E30" s="140">
        <v>137937</v>
      </c>
      <c r="F30" s="140"/>
      <c r="G30" s="140"/>
      <c r="H30" s="140">
        <v>652554</v>
      </c>
      <c r="I30" s="140">
        <v>31783</v>
      </c>
      <c r="J30" s="140">
        <v>42282</v>
      </c>
      <c r="K30" s="140"/>
      <c r="L30" s="140">
        <v>74065</v>
      </c>
      <c r="M30" s="140"/>
      <c r="N30" s="140"/>
      <c r="O30" s="140">
        <v>82342</v>
      </c>
      <c r="P30" s="140">
        <v>297</v>
      </c>
      <c r="Q30" s="140">
        <v>24240</v>
      </c>
      <c r="R30" s="140"/>
      <c r="S30" s="140">
        <v>652007</v>
      </c>
      <c r="T30" s="140">
        <v>3008</v>
      </c>
      <c r="U30" s="140">
        <v>806542</v>
      </c>
      <c r="V30" s="140">
        <v>4008677</v>
      </c>
      <c r="W30" s="140">
        <v>4076</v>
      </c>
      <c r="X30" s="140">
        <v>1539309</v>
      </c>
      <c r="Y30" s="140"/>
      <c r="Z30" s="140">
        <v>22328</v>
      </c>
      <c r="AA30" s="140">
        <v>9972</v>
      </c>
      <c r="AB30" s="140">
        <v>33000</v>
      </c>
      <c r="AC30" s="140">
        <v>-4445</v>
      </c>
      <c r="AD30" s="140"/>
      <c r="AE30" s="140"/>
      <c r="AF30" s="140"/>
      <c r="AG30" s="140">
        <v>448805</v>
      </c>
      <c r="AH30" s="140">
        <v>54439</v>
      </c>
      <c r="AI30" s="140">
        <v>13940</v>
      </c>
      <c r="AJ30" s="140">
        <v>-4445</v>
      </c>
      <c r="AK30" s="140"/>
      <c r="AL30" s="140">
        <v>406211</v>
      </c>
      <c r="AM30" s="140"/>
      <c r="AN30" s="140"/>
      <c r="AO30" s="140">
        <v>14039</v>
      </c>
      <c r="AP30" s="140">
        <v>99</v>
      </c>
      <c r="AQ30" s="140"/>
      <c r="AR30" s="140">
        <v>1232</v>
      </c>
      <c r="AS30" s="140">
        <v>2679479</v>
      </c>
      <c r="AT30" s="140">
        <v>652554</v>
      </c>
      <c r="AU30" s="140">
        <v>74284</v>
      </c>
      <c r="AV30" s="140"/>
      <c r="AW30" s="140">
        <v>71</v>
      </c>
      <c r="AX30" s="140">
        <v>3487106</v>
      </c>
      <c r="AY30" s="140">
        <v>10000</v>
      </c>
      <c r="AZ30" s="140"/>
      <c r="BA30" s="140">
        <v>69486</v>
      </c>
      <c r="BB30" s="140"/>
      <c r="BC30" s="140">
        <v>7220</v>
      </c>
      <c r="BD30" s="140"/>
      <c r="BE30" s="140">
        <v>11107</v>
      </c>
      <c r="BF30" s="140">
        <v>18327</v>
      </c>
      <c r="BG30" s="140"/>
      <c r="BH30" s="140"/>
      <c r="BI30" s="140">
        <v>4008677</v>
      </c>
      <c r="BJ30" s="140">
        <v>91908</v>
      </c>
      <c r="BK30" s="140">
        <v>6360</v>
      </c>
      <c r="BL30" s="140">
        <v>9343</v>
      </c>
      <c r="BM30" s="140">
        <v>42547</v>
      </c>
      <c r="BN30" s="140">
        <v>3483</v>
      </c>
      <c r="BO30" s="140">
        <v>51463</v>
      </c>
      <c r="BP30" s="140">
        <v>42695</v>
      </c>
      <c r="BQ30" s="140">
        <v>42547</v>
      </c>
      <c r="BR30" s="140">
        <v>372</v>
      </c>
      <c r="BS30" s="140">
        <v>16664</v>
      </c>
      <c r="BT30" s="140">
        <v>1566</v>
      </c>
      <c r="BU30" s="140">
        <v>83659</v>
      </c>
      <c r="BV30" s="140">
        <v>88345</v>
      </c>
      <c r="BW30" s="140">
        <v>172924</v>
      </c>
      <c r="BX30" s="140">
        <v>8916</v>
      </c>
      <c r="BY30" s="140"/>
      <c r="BZ30" s="140">
        <v>148</v>
      </c>
      <c r="CA30" s="140">
        <v>230</v>
      </c>
      <c r="CB30" s="140">
        <v>8249</v>
      </c>
      <c r="CC30" s="140">
        <v>126049</v>
      </c>
      <c r="CD30" s="140">
        <v>2486</v>
      </c>
      <c r="CE30" s="140">
        <v>1428</v>
      </c>
      <c r="CF30" s="140"/>
      <c r="CG30" s="140">
        <v>143</v>
      </c>
      <c r="CH30" s="142">
        <v>0.4</v>
      </c>
      <c r="CI30" s="140">
        <v>570988</v>
      </c>
      <c r="CJ30" s="140"/>
      <c r="CK30" s="140">
        <v>1107165</v>
      </c>
      <c r="CL30" s="140">
        <v>500734</v>
      </c>
      <c r="CM30" s="140">
        <v>35443</v>
      </c>
      <c r="CN30" s="140"/>
      <c r="CO30" s="140"/>
      <c r="CP30" s="140"/>
      <c r="CQ30" s="140"/>
    </row>
    <row r="31" spans="1:95" x14ac:dyDescent="0.25">
      <c r="A31" s="140">
        <v>201912</v>
      </c>
      <c r="B31" s="140">
        <v>8117</v>
      </c>
      <c r="C31" s="141" t="s">
        <v>1108</v>
      </c>
      <c r="D31" s="141" t="s">
        <v>1080</v>
      </c>
      <c r="E31" s="140">
        <v>118161</v>
      </c>
      <c r="F31" s="140"/>
      <c r="G31" s="140">
        <v>0</v>
      </c>
      <c r="H31" s="140"/>
      <c r="I31" s="140"/>
      <c r="J31" s="140"/>
      <c r="K31" s="140"/>
      <c r="L31" s="140">
        <v>0</v>
      </c>
      <c r="M31" s="140">
        <v>1699359</v>
      </c>
      <c r="N31" s="140"/>
      <c r="O31" s="140">
        <v>7110242</v>
      </c>
      <c r="P31" s="140">
        <v>15371</v>
      </c>
      <c r="Q31" s="140">
        <v>2283896</v>
      </c>
      <c r="R31" s="140">
        <v>6343756</v>
      </c>
      <c r="S31" s="140">
        <v>43307858</v>
      </c>
      <c r="T31" s="140">
        <v>61528</v>
      </c>
      <c r="U31" s="140">
        <v>26269507</v>
      </c>
      <c r="V31" s="140">
        <v>225885912</v>
      </c>
      <c r="W31" s="140">
        <v>110633</v>
      </c>
      <c r="X31" s="140">
        <v>112839463</v>
      </c>
      <c r="Y31" s="140"/>
      <c r="Z31" s="140">
        <v>25726140</v>
      </c>
      <c r="AA31" s="140"/>
      <c r="AB31" s="140">
        <v>10045000</v>
      </c>
      <c r="AC31" s="140">
        <v>0</v>
      </c>
      <c r="AD31" s="140"/>
      <c r="AE31" s="140"/>
      <c r="AF31" s="140"/>
      <c r="AG31" s="140">
        <v>24376572</v>
      </c>
      <c r="AH31" s="140">
        <v>2000000</v>
      </c>
      <c r="AI31" s="140">
        <v>1462973</v>
      </c>
      <c r="AJ31" s="140"/>
      <c r="AK31" s="140"/>
      <c r="AL31" s="140">
        <v>12868598</v>
      </c>
      <c r="AM31" s="140"/>
      <c r="AN31" s="140"/>
      <c r="AO31" s="140">
        <v>1462973</v>
      </c>
      <c r="AP31" s="140"/>
      <c r="AQ31" s="140"/>
      <c r="AR31" s="140">
        <v>45714</v>
      </c>
      <c r="AS31" s="140">
        <v>89056922</v>
      </c>
      <c r="AT31" s="140"/>
      <c r="AU31" s="140">
        <v>85154441</v>
      </c>
      <c r="AV31" s="140"/>
      <c r="AW31" s="140">
        <v>8937</v>
      </c>
      <c r="AX31" s="140">
        <v>199283633</v>
      </c>
      <c r="AY31" s="140">
        <v>3780336</v>
      </c>
      <c r="AZ31" s="140"/>
      <c r="BA31" s="140">
        <v>14063612</v>
      </c>
      <c r="BB31" s="140">
        <v>7173671</v>
      </c>
      <c r="BC31" s="140"/>
      <c r="BD31" s="140"/>
      <c r="BE31" s="140">
        <v>136612</v>
      </c>
      <c r="BF31" s="140">
        <v>225708</v>
      </c>
      <c r="BG31" s="140"/>
      <c r="BH31" s="140">
        <v>89096</v>
      </c>
      <c r="BI31" s="140">
        <v>225885912</v>
      </c>
      <c r="BJ31" s="140">
        <v>1411741</v>
      </c>
      <c r="BK31" s="140"/>
      <c r="BL31" s="140">
        <v>182994</v>
      </c>
      <c r="BM31" s="140">
        <v>1287913</v>
      </c>
      <c r="BN31" s="140">
        <v>288987</v>
      </c>
      <c r="BO31" s="140">
        <v>1569896</v>
      </c>
      <c r="BP31" s="140">
        <v>1287913</v>
      </c>
      <c r="BQ31" s="140">
        <v>1287913</v>
      </c>
      <c r="BR31" s="140">
        <v>10860</v>
      </c>
      <c r="BS31" s="140">
        <v>671576</v>
      </c>
      <c r="BT31" s="140">
        <v>332237</v>
      </c>
      <c r="BU31" s="140">
        <v>1367502</v>
      </c>
      <c r="BV31" s="140">
        <v>1705405</v>
      </c>
      <c r="BW31" s="140">
        <v>2747415</v>
      </c>
      <c r="BX31" s="140">
        <v>281983</v>
      </c>
      <c r="BY31" s="140"/>
      <c r="BZ31" s="140"/>
      <c r="CA31" s="140">
        <v>19609</v>
      </c>
      <c r="CB31" s="140">
        <v>44240</v>
      </c>
      <c r="CC31" s="140">
        <v>1946339</v>
      </c>
      <c r="CD31" s="140">
        <v>6746</v>
      </c>
      <c r="CE31" s="140"/>
      <c r="CF31" s="140"/>
      <c r="CG31" s="140"/>
      <c r="CH31" s="142"/>
      <c r="CI31" s="140">
        <v>22858629</v>
      </c>
      <c r="CJ31" s="140">
        <v>77757</v>
      </c>
      <c r="CK31" s="140">
        <v>36196577</v>
      </c>
      <c r="CL31" s="140">
        <v>6807405</v>
      </c>
      <c r="CM31" s="140">
        <v>6452786</v>
      </c>
      <c r="CN31" s="140">
        <v>12521991</v>
      </c>
      <c r="CO31" s="140">
        <v>12510198</v>
      </c>
      <c r="CP31" s="140"/>
      <c r="CQ31" s="140">
        <v>11792</v>
      </c>
    </row>
    <row r="32" spans="1:95" x14ac:dyDescent="0.25">
      <c r="A32" s="140">
        <v>201912</v>
      </c>
      <c r="B32" s="140">
        <v>7570</v>
      </c>
      <c r="C32" s="141" t="s">
        <v>1109</v>
      </c>
      <c r="D32" s="141" t="s">
        <v>1080</v>
      </c>
      <c r="E32" s="140">
        <v>769</v>
      </c>
      <c r="F32" s="140"/>
      <c r="G32" s="140"/>
      <c r="H32" s="140">
        <v>93127</v>
      </c>
      <c r="I32" s="140"/>
      <c r="J32" s="140"/>
      <c r="K32" s="140"/>
      <c r="L32" s="140">
        <v>0</v>
      </c>
      <c r="M32" s="140"/>
      <c r="N32" s="140"/>
      <c r="O32" s="140">
        <v>49183</v>
      </c>
      <c r="P32" s="140"/>
      <c r="Q32" s="140"/>
      <c r="R32" s="140"/>
      <c r="S32" s="140">
        <v>277278</v>
      </c>
      <c r="T32" s="140">
        <v>0</v>
      </c>
      <c r="U32" s="140">
        <v>163720</v>
      </c>
      <c r="V32" s="140">
        <v>1878850</v>
      </c>
      <c r="W32" s="140">
        <v>3396</v>
      </c>
      <c r="X32" s="140">
        <v>1245834</v>
      </c>
      <c r="Y32" s="140"/>
      <c r="Z32" s="140">
        <v>45545</v>
      </c>
      <c r="AA32" s="140"/>
      <c r="AB32" s="140">
        <v>60000</v>
      </c>
      <c r="AC32" s="140">
        <v>0</v>
      </c>
      <c r="AD32" s="140"/>
      <c r="AE32" s="140"/>
      <c r="AF32" s="140"/>
      <c r="AG32" s="140">
        <v>253621</v>
      </c>
      <c r="AH32" s="140"/>
      <c r="AI32" s="140"/>
      <c r="AJ32" s="140"/>
      <c r="AK32" s="140"/>
      <c r="AL32" s="140">
        <v>193621</v>
      </c>
      <c r="AM32" s="140"/>
      <c r="AN32" s="140"/>
      <c r="AO32" s="140">
        <v>0</v>
      </c>
      <c r="AP32" s="140"/>
      <c r="AQ32" s="140"/>
      <c r="AR32" s="140"/>
      <c r="AS32" s="140">
        <v>1505427</v>
      </c>
      <c r="AT32" s="140">
        <v>93127</v>
      </c>
      <c r="AU32" s="140">
        <v>16093</v>
      </c>
      <c r="AV32" s="140"/>
      <c r="AW32" s="140">
        <v>0</v>
      </c>
      <c r="AX32" s="140">
        <v>1624612</v>
      </c>
      <c r="AY32" s="140"/>
      <c r="AZ32" s="140"/>
      <c r="BA32" s="140">
        <v>9966</v>
      </c>
      <c r="BB32" s="140"/>
      <c r="BC32" s="140"/>
      <c r="BD32" s="140"/>
      <c r="BE32" s="140">
        <v>378</v>
      </c>
      <c r="BF32" s="140">
        <v>618</v>
      </c>
      <c r="BG32" s="140"/>
      <c r="BH32" s="140">
        <v>240</v>
      </c>
      <c r="BI32" s="140">
        <v>1878850</v>
      </c>
      <c r="BJ32" s="140">
        <v>66001</v>
      </c>
      <c r="BK32" s="140"/>
      <c r="BL32" s="140">
        <v>1665</v>
      </c>
      <c r="BM32" s="140">
        <v>4603</v>
      </c>
      <c r="BN32" s="140"/>
      <c r="BO32" s="140">
        <v>5759</v>
      </c>
      <c r="BP32" s="140">
        <v>4603</v>
      </c>
      <c r="BQ32" s="140">
        <v>4603</v>
      </c>
      <c r="BR32" s="140"/>
      <c r="BS32" s="140">
        <v>-3074</v>
      </c>
      <c r="BT32" s="140">
        <v>2266</v>
      </c>
      <c r="BU32" s="140">
        <v>63014</v>
      </c>
      <c r="BV32" s="140">
        <v>18789</v>
      </c>
      <c r="BW32" s="140">
        <v>79537</v>
      </c>
      <c r="BX32" s="140">
        <v>1156</v>
      </c>
      <c r="BY32" s="140"/>
      <c r="BZ32" s="140"/>
      <c r="CA32" s="140">
        <v>15</v>
      </c>
      <c r="CB32" s="140">
        <v>2987</v>
      </c>
      <c r="CC32" s="140">
        <v>69023</v>
      </c>
      <c r="CD32" s="140"/>
      <c r="CE32" s="140"/>
      <c r="CF32" s="140"/>
      <c r="CG32" s="140"/>
      <c r="CH32" s="142"/>
      <c r="CI32" s="140"/>
      <c r="CJ32" s="140"/>
      <c r="CK32" s="140">
        <v>320393</v>
      </c>
      <c r="CL32" s="140"/>
      <c r="CM32" s="140">
        <v>320393</v>
      </c>
      <c r="CN32" s="140">
        <v>480</v>
      </c>
      <c r="CO32" s="140"/>
      <c r="CP32" s="140"/>
      <c r="CQ32" s="140">
        <v>480</v>
      </c>
    </row>
    <row r="33" spans="1:95" x14ac:dyDescent="0.25">
      <c r="A33" s="140">
        <v>201912</v>
      </c>
      <c r="B33" s="140">
        <v>7670</v>
      </c>
      <c r="C33" s="141" t="s">
        <v>1256</v>
      </c>
      <c r="D33" s="141" t="s">
        <v>1080</v>
      </c>
      <c r="E33" s="140">
        <v>1290523</v>
      </c>
      <c r="F33" s="140">
        <v>3756</v>
      </c>
      <c r="G33" s="140">
        <v>37044</v>
      </c>
      <c r="H33" s="140">
        <v>4276344</v>
      </c>
      <c r="I33" s="140">
        <v>197314</v>
      </c>
      <c r="J33" s="140"/>
      <c r="K33" s="140"/>
      <c r="L33" s="140">
        <v>208881</v>
      </c>
      <c r="M33" s="140">
        <v>1049838</v>
      </c>
      <c r="N33" s="140">
        <v>11567</v>
      </c>
      <c r="O33" s="140">
        <v>685380</v>
      </c>
      <c r="P33" s="140">
        <v>457</v>
      </c>
      <c r="Q33" s="140">
        <v>12035</v>
      </c>
      <c r="R33" s="140"/>
      <c r="S33" s="140">
        <v>6773533</v>
      </c>
      <c r="T33" s="140">
        <v>21262</v>
      </c>
      <c r="U33" s="140">
        <v>2668915</v>
      </c>
      <c r="V33" s="140">
        <v>52940893</v>
      </c>
      <c r="W33" s="140">
        <v>3849</v>
      </c>
      <c r="X33" s="140">
        <v>35465416</v>
      </c>
      <c r="Y33" s="140"/>
      <c r="Z33" s="140">
        <v>423605</v>
      </c>
      <c r="AA33" s="140">
        <v>20055</v>
      </c>
      <c r="AB33" s="140">
        <v>29662</v>
      </c>
      <c r="AC33" s="140"/>
      <c r="AD33" s="140"/>
      <c r="AE33" s="140"/>
      <c r="AF33" s="140"/>
      <c r="AG33" s="140">
        <v>7609875</v>
      </c>
      <c r="AH33" s="140">
        <v>2200857</v>
      </c>
      <c r="AI33" s="140">
        <v>419</v>
      </c>
      <c r="AJ33" s="140"/>
      <c r="AK33" s="140"/>
      <c r="AL33" s="140">
        <v>7579794</v>
      </c>
      <c r="AM33" s="140"/>
      <c r="AN33" s="140"/>
      <c r="AO33" s="140">
        <v>419</v>
      </c>
      <c r="AP33" s="140"/>
      <c r="AQ33" s="140"/>
      <c r="AR33" s="140"/>
      <c r="AS33" s="140">
        <v>33851493</v>
      </c>
      <c r="AT33" s="140">
        <v>4276344</v>
      </c>
      <c r="AU33" s="140">
        <v>2172765</v>
      </c>
      <c r="AV33" s="140"/>
      <c r="AW33" s="140">
        <v>1841</v>
      </c>
      <c r="AX33" s="140">
        <v>43046728</v>
      </c>
      <c r="AY33" s="140">
        <v>2212709</v>
      </c>
      <c r="AZ33" s="140"/>
      <c r="BA33" s="140">
        <v>531576</v>
      </c>
      <c r="BB33" s="140"/>
      <c r="BC33" s="140">
        <v>2398</v>
      </c>
      <c r="BD33" s="140"/>
      <c r="BE33" s="140">
        <v>58694</v>
      </c>
      <c r="BF33" s="140">
        <v>83433</v>
      </c>
      <c r="BG33" s="140"/>
      <c r="BH33" s="140">
        <v>22341</v>
      </c>
      <c r="BI33" s="140">
        <v>52940893</v>
      </c>
      <c r="BJ33" s="140">
        <v>1299448</v>
      </c>
      <c r="BK33" s="140">
        <v>37959</v>
      </c>
      <c r="BL33" s="140">
        <v>110172</v>
      </c>
      <c r="BM33" s="140">
        <v>978265</v>
      </c>
      <c r="BN33" s="140">
        <v>201</v>
      </c>
      <c r="BO33" s="140">
        <v>1245420</v>
      </c>
      <c r="BP33" s="140">
        <v>978315</v>
      </c>
      <c r="BQ33" s="140">
        <v>978264</v>
      </c>
      <c r="BR33" s="140">
        <v>13582</v>
      </c>
      <c r="BS33" s="140">
        <v>168906</v>
      </c>
      <c r="BT33" s="140">
        <v>78541</v>
      </c>
      <c r="BU33" s="140">
        <v>1168304</v>
      </c>
      <c r="BV33" s="140">
        <v>833082</v>
      </c>
      <c r="BW33" s="140">
        <v>1993254</v>
      </c>
      <c r="BX33" s="140">
        <v>267156</v>
      </c>
      <c r="BY33" s="140"/>
      <c r="BZ33" s="140">
        <v>50</v>
      </c>
      <c r="CA33" s="140">
        <v>3934</v>
      </c>
      <c r="CB33" s="140">
        <v>131144</v>
      </c>
      <c r="CC33" s="140">
        <v>778458</v>
      </c>
      <c r="CD33" s="140">
        <v>70409</v>
      </c>
      <c r="CE33" s="140">
        <v>4331</v>
      </c>
      <c r="CF33" s="140"/>
      <c r="CG33" s="140">
        <v>434</v>
      </c>
      <c r="CH33" s="142">
        <v>1.5</v>
      </c>
      <c r="CI33" s="140">
        <v>2607892</v>
      </c>
      <c r="CJ33" s="140">
        <v>3685346</v>
      </c>
      <c r="CK33" s="140">
        <v>9664674</v>
      </c>
      <c r="CL33" s="140">
        <v>2562301</v>
      </c>
      <c r="CM33" s="140">
        <v>809135</v>
      </c>
      <c r="CN33" s="140">
        <v>281000</v>
      </c>
      <c r="CO33" s="140">
        <v>281000</v>
      </c>
      <c r="CP33" s="140"/>
      <c r="CQ33" s="140"/>
    </row>
    <row r="34" spans="1:95" x14ac:dyDescent="0.25">
      <c r="A34" s="140">
        <v>201912</v>
      </c>
      <c r="B34" s="140">
        <v>847</v>
      </c>
      <c r="C34" s="141" t="s">
        <v>1110</v>
      </c>
      <c r="D34" s="141" t="s">
        <v>1080</v>
      </c>
      <c r="E34" s="140">
        <v>48723</v>
      </c>
      <c r="F34" s="140"/>
      <c r="G34" s="140">
        <v>2363</v>
      </c>
      <c r="H34" s="140">
        <v>144198</v>
      </c>
      <c r="I34" s="140">
        <v>3445</v>
      </c>
      <c r="J34" s="140"/>
      <c r="K34" s="140"/>
      <c r="L34" s="140">
        <v>3653</v>
      </c>
      <c r="M34" s="140">
        <v>823</v>
      </c>
      <c r="N34" s="140">
        <v>208</v>
      </c>
      <c r="O34" s="140">
        <v>53358</v>
      </c>
      <c r="P34" s="140"/>
      <c r="Q34" s="140"/>
      <c r="R34" s="140"/>
      <c r="S34" s="140">
        <v>408456</v>
      </c>
      <c r="T34" s="140">
        <v>2217</v>
      </c>
      <c r="U34" s="140">
        <v>283890</v>
      </c>
      <c r="V34" s="140">
        <v>1328514</v>
      </c>
      <c r="W34" s="140">
        <v>586</v>
      </c>
      <c r="X34" s="140">
        <v>372449</v>
      </c>
      <c r="Y34" s="140"/>
      <c r="Z34" s="140">
        <v>5607</v>
      </c>
      <c r="AA34" s="140">
        <v>2190</v>
      </c>
      <c r="AB34" s="140">
        <v>54445</v>
      </c>
      <c r="AC34" s="140"/>
      <c r="AD34" s="140"/>
      <c r="AE34" s="140"/>
      <c r="AF34" s="140"/>
      <c r="AG34" s="140">
        <v>153725</v>
      </c>
      <c r="AH34" s="140">
        <v>10000</v>
      </c>
      <c r="AI34" s="140"/>
      <c r="AJ34" s="140"/>
      <c r="AK34" s="140"/>
      <c r="AL34" s="140">
        <v>99280</v>
      </c>
      <c r="AM34" s="140"/>
      <c r="AN34" s="140"/>
      <c r="AO34" s="140"/>
      <c r="AP34" s="140"/>
      <c r="AQ34" s="140"/>
      <c r="AR34" s="140"/>
      <c r="AS34" s="140">
        <v>997037</v>
      </c>
      <c r="AT34" s="140">
        <v>144198</v>
      </c>
      <c r="AU34" s="140"/>
      <c r="AV34" s="140"/>
      <c r="AW34" s="140">
        <v>408</v>
      </c>
      <c r="AX34" s="140">
        <v>1163855</v>
      </c>
      <c r="AY34" s="140"/>
      <c r="AZ34" s="140"/>
      <c r="BA34" s="140">
        <v>22212</v>
      </c>
      <c r="BB34" s="140"/>
      <c r="BC34" s="140"/>
      <c r="BD34" s="140"/>
      <c r="BE34" s="140">
        <v>862</v>
      </c>
      <c r="BF34" s="140">
        <v>934</v>
      </c>
      <c r="BG34" s="140"/>
      <c r="BH34" s="140">
        <v>72</v>
      </c>
      <c r="BI34" s="140">
        <v>1328514</v>
      </c>
      <c r="BJ34" s="140">
        <v>30528</v>
      </c>
      <c r="BK34" s="140">
        <v>1064</v>
      </c>
      <c r="BL34" s="140">
        <v>2309</v>
      </c>
      <c r="BM34" s="140">
        <v>16922</v>
      </c>
      <c r="BN34" s="140"/>
      <c r="BO34" s="140">
        <v>18555</v>
      </c>
      <c r="BP34" s="140">
        <v>16922</v>
      </c>
      <c r="BQ34" s="140">
        <v>16922</v>
      </c>
      <c r="BR34" s="140">
        <v>4</v>
      </c>
      <c r="BS34" s="140">
        <v>10337</v>
      </c>
      <c r="BT34" s="140">
        <v>1832</v>
      </c>
      <c r="BU34" s="140">
        <v>27770</v>
      </c>
      <c r="BV34" s="140">
        <v>23613</v>
      </c>
      <c r="BW34" s="140">
        <v>51629</v>
      </c>
      <c r="BX34" s="140">
        <v>1634</v>
      </c>
      <c r="BY34" s="140"/>
      <c r="BZ34" s="140"/>
      <c r="CA34" s="140">
        <v>76</v>
      </c>
      <c r="CB34" s="140">
        <v>2758</v>
      </c>
      <c r="CC34" s="140">
        <v>39966</v>
      </c>
      <c r="CD34" s="140">
        <v>2079</v>
      </c>
      <c r="CE34" s="140"/>
      <c r="CF34" s="140"/>
      <c r="CG34" s="140"/>
      <c r="CH34" s="142"/>
      <c r="CI34" s="140">
        <v>5588</v>
      </c>
      <c r="CJ34" s="140">
        <v>29562</v>
      </c>
      <c r="CK34" s="140">
        <v>272874</v>
      </c>
      <c r="CL34" s="140">
        <v>136500</v>
      </c>
      <c r="CM34" s="140">
        <v>101224</v>
      </c>
      <c r="CN34" s="140">
        <v>45542</v>
      </c>
      <c r="CO34" s="140">
        <v>9530</v>
      </c>
      <c r="CP34" s="140"/>
      <c r="CQ34" s="140">
        <v>36012</v>
      </c>
    </row>
    <row r="35" spans="1:95" x14ac:dyDescent="0.25">
      <c r="A35" s="140">
        <v>201912</v>
      </c>
      <c r="B35" s="140">
        <v>9354</v>
      </c>
      <c r="C35" s="141" t="s">
        <v>1111</v>
      </c>
      <c r="D35" s="141" t="s">
        <v>1080</v>
      </c>
      <c r="E35" s="140">
        <v>19501</v>
      </c>
      <c r="F35" s="140">
        <v>1908</v>
      </c>
      <c r="G35" s="140">
        <v>2799</v>
      </c>
      <c r="H35" s="140">
        <v>109968</v>
      </c>
      <c r="I35" s="140">
        <v>9745</v>
      </c>
      <c r="J35" s="140"/>
      <c r="K35" s="140"/>
      <c r="L35" s="140">
        <v>17805</v>
      </c>
      <c r="M35" s="140"/>
      <c r="N35" s="140">
        <v>8060</v>
      </c>
      <c r="O35" s="140">
        <v>11136</v>
      </c>
      <c r="P35" s="140"/>
      <c r="Q35" s="140"/>
      <c r="R35" s="140"/>
      <c r="S35" s="140">
        <v>409485</v>
      </c>
      <c r="T35" s="140">
        <v>1156</v>
      </c>
      <c r="U35" s="140">
        <v>159694</v>
      </c>
      <c r="V35" s="140">
        <v>1085969</v>
      </c>
      <c r="W35" s="140">
        <v>1690</v>
      </c>
      <c r="X35" s="140">
        <v>346954</v>
      </c>
      <c r="Y35" s="140"/>
      <c r="Z35" s="140">
        <v>3674</v>
      </c>
      <c r="AA35" s="140">
        <v>198</v>
      </c>
      <c r="AB35" s="140">
        <v>40038</v>
      </c>
      <c r="AC35" s="140"/>
      <c r="AD35" s="140"/>
      <c r="AE35" s="140"/>
      <c r="AF35" s="140"/>
      <c r="AG35" s="140">
        <v>119867</v>
      </c>
      <c r="AH35" s="140"/>
      <c r="AI35" s="140"/>
      <c r="AJ35" s="140"/>
      <c r="AK35" s="140"/>
      <c r="AL35" s="140">
        <v>79829</v>
      </c>
      <c r="AM35" s="140"/>
      <c r="AN35" s="140"/>
      <c r="AO35" s="140"/>
      <c r="AP35" s="140"/>
      <c r="AQ35" s="140"/>
      <c r="AR35" s="140"/>
      <c r="AS35" s="140">
        <v>837764</v>
      </c>
      <c r="AT35" s="140">
        <v>109968</v>
      </c>
      <c r="AU35" s="140">
        <v>18</v>
      </c>
      <c r="AV35" s="140"/>
      <c r="AW35" s="140">
        <v>55</v>
      </c>
      <c r="AX35" s="140">
        <v>962617</v>
      </c>
      <c r="AY35" s="140">
        <v>8000</v>
      </c>
      <c r="AZ35" s="140"/>
      <c r="BA35" s="140">
        <v>6811</v>
      </c>
      <c r="BB35" s="140"/>
      <c r="BC35" s="140">
        <v>0</v>
      </c>
      <c r="BD35" s="140"/>
      <c r="BE35" s="140">
        <v>1873</v>
      </c>
      <c r="BF35" s="140">
        <v>3485</v>
      </c>
      <c r="BG35" s="140"/>
      <c r="BH35" s="140">
        <v>1612</v>
      </c>
      <c r="BI35" s="140">
        <v>1085969</v>
      </c>
      <c r="BJ35" s="140">
        <v>22751</v>
      </c>
      <c r="BK35" s="140">
        <v>287</v>
      </c>
      <c r="BL35" s="140">
        <v>4051</v>
      </c>
      <c r="BM35" s="140">
        <v>5224</v>
      </c>
      <c r="BN35" s="140"/>
      <c r="BO35" s="140">
        <v>5342</v>
      </c>
      <c r="BP35" s="140">
        <v>5224</v>
      </c>
      <c r="BQ35" s="140">
        <v>5224</v>
      </c>
      <c r="BR35" s="140">
        <v>348</v>
      </c>
      <c r="BS35" s="140">
        <v>867</v>
      </c>
      <c r="BT35" s="140">
        <v>535</v>
      </c>
      <c r="BU35" s="140">
        <v>20644</v>
      </c>
      <c r="BV35" s="140">
        <v>14831</v>
      </c>
      <c r="BW35" s="140">
        <v>35532</v>
      </c>
      <c r="BX35" s="140">
        <v>118</v>
      </c>
      <c r="BY35" s="140"/>
      <c r="BZ35" s="140"/>
      <c r="CA35" s="140">
        <v>7</v>
      </c>
      <c r="CB35" s="140">
        <v>2107</v>
      </c>
      <c r="CC35" s="140">
        <v>27060</v>
      </c>
      <c r="CD35" s="140">
        <v>592</v>
      </c>
      <c r="CE35" s="140"/>
      <c r="CF35" s="140"/>
      <c r="CG35" s="140"/>
      <c r="CH35" s="142"/>
      <c r="CI35" s="140">
        <v>45665</v>
      </c>
      <c r="CJ35" s="140">
        <v>74036</v>
      </c>
      <c r="CK35" s="140">
        <v>223255</v>
      </c>
      <c r="CL35" s="140">
        <v>98399</v>
      </c>
      <c r="CM35" s="140">
        <v>5156</v>
      </c>
      <c r="CN35" s="140"/>
      <c r="CO35" s="140"/>
      <c r="CP35" s="140"/>
      <c r="CQ35" s="140"/>
    </row>
    <row r="36" spans="1:95" x14ac:dyDescent="0.25">
      <c r="A36" s="140">
        <v>201912</v>
      </c>
      <c r="B36" s="140">
        <v>7890</v>
      </c>
      <c r="C36" s="141" t="s">
        <v>1112</v>
      </c>
      <c r="D36" s="141" t="s">
        <v>1080</v>
      </c>
      <c r="E36" s="140">
        <v>125235</v>
      </c>
      <c r="F36" s="140"/>
      <c r="G36" s="140">
        <v>538</v>
      </c>
      <c r="H36" s="140">
        <v>753191</v>
      </c>
      <c r="I36" s="140">
        <v>32124</v>
      </c>
      <c r="J36" s="140"/>
      <c r="K36" s="140"/>
      <c r="L36" s="140">
        <v>32124</v>
      </c>
      <c r="M36" s="140"/>
      <c r="N36" s="140"/>
      <c r="O36" s="140">
        <v>122347</v>
      </c>
      <c r="P36" s="140"/>
      <c r="Q36" s="140"/>
      <c r="R36" s="140"/>
      <c r="S36" s="140">
        <v>120269</v>
      </c>
      <c r="T36" s="140">
        <v>3183</v>
      </c>
      <c r="U36" s="140">
        <v>1234830</v>
      </c>
      <c r="V36" s="140">
        <v>4251383</v>
      </c>
      <c r="W36" s="140">
        <v>4367</v>
      </c>
      <c r="X36" s="140">
        <v>1755856</v>
      </c>
      <c r="Y36" s="140"/>
      <c r="Z36" s="140">
        <v>96740</v>
      </c>
      <c r="AA36" s="140">
        <v>2703</v>
      </c>
      <c r="AB36" s="140">
        <v>131000</v>
      </c>
      <c r="AC36" s="140">
        <v>0</v>
      </c>
      <c r="AD36" s="140"/>
      <c r="AE36" s="140"/>
      <c r="AF36" s="140"/>
      <c r="AG36" s="140">
        <v>539117</v>
      </c>
      <c r="AH36" s="140"/>
      <c r="AI36" s="140"/>
      <c r="AJ36" s="140"/>
      <c r="AK36" s="140">
        <v>69552</v>
      </c>
      <c r="AL36" s="140">
        <v>266812</v>
      </c>
      <c r="AM36" s="140"/>
      <c r="AN36" s="140"/>
      <c r="AO36" s="140">
        <v>71753</v>
      </c>
      <c r="AP36" s="140">
        <v>71753</v>
      </c>
      <c r="AQ36" s="140"/>
      <c r="AR36" s="140">
        <v>0</v>
      </c>
      <c r="AS36" s="140">
        <v>2742011</v>
      </c>
      <c r="AT36" s="140">
        <v>753191</v>
      </c>
      <c r="AU36" s="140">
        <v>19413</v>
      </c>
      <c r="AV36" s="140"/>
      <c r="AW36" s="140">
        <v>31</v>
      </c>
      <c r="AX36" s="140">
        <v>3703245</v>
      </c>
      <c r="AY36" s="140">
        <v>42500</v>
      </c>
      <c r="AZ36" s="140"/>
      <c r="BA36" s="140">
        <v>146099</v>
      </c>
      <c r="BB36" s="140"/>
      <c r="BC36" s="140">
        <v>264</v>
      </c>
      <c r="BD36" s="140"/>
      <c r="BE36" s="140">
        <v>5909</v>
      </c>
      <c r="BF36" s="140">
        <v>9021</v>
      </c>
      <c r="BG36" s="140"/>
      <c r="BH36" s="140">
        <v>2848</v>
      </c>
      <c r="BI36" s="140">
        <v>4251383</v>
      </c>
      <c r="BJ36" s="140">
        <v>97174</v>
      </c>
      <c r="BK36" s="140">
        <v>2075</v>
      </c>
      <c r="BL36" s="140">
        <v>16629</v>
      </c>
      <c r="BM36" s="140">
        <v>31875</v>
      </c>
      <c r="BN36" s="140"/>
      <c r="BO36" s="140">
        <v>38158</v>
      </c>
      <c r="BP36" s="140">
        <v>31875</v>
      </c>
      <c r="BQ36" s="140">
        <v>31875</v>
      </c>
      <c r="BR36" s="140">
        <v>469</v>
      </c>
      <c r="BS36" s="140">
        <v>19975</v>
      </c>
      <c r="BT36" s="140">
        <v>5061</v>
      </c>
      <c r="BU36" s="140">
        <v>97075</v>
      </c>
      <c r="BV36" s="140">
        <v>71485</v>
      </c>
      <c r="BW36" s="140">
        <v>170120</v>
      </c>
      <c r="BX36" s="140">
        <v>6283</v>
      </c>
      <c r="BY36" s="140"/>
      <c r="BZ36" s="140"/>
      <c r="CA36" s="140">
        <v>112</v>
      </c>
      <c r="CB36" s="140">
        <v>99</v>
      </c>
      <c r="CC36" s="140">
        <v>133590</v>
      </c>
      <c r="CD36" s="140">
        <v>6621</v>
      </c>
      <c r="CE36" s="140">
        <v>1550</v>
      </c>
      <c r="CF36" s="140"/>
      <c r="CG36" s="140">
        <v>155</v>
      </c>
      <c r="CH36" s="142">
        <v>0.12</v>
      </c>
      <c r="CI36" s="140">
        <v>198557</v>
      </c>
      <c r="CJ36" s="140">
        <v>59937</v>
      </c>
      <c r="CK36" s="140">
        <v>880480</v>
      </c>
      <c r="CL36" s="140">
        <v>449116</v>
      </c>
      <c r="CM36" s="140">
        <v>172870</v>
      </c>
      <c r="CN36" s="140">
        <v>4392</v>
      </c>
      <c r="CO36" s="140"/>
      <c r="CP36" s="140"/>
      <c r="CQ36" s="140">
        <v>4392</v>
      </c>
    </row>
    <row r="37" spans="1:95" x14ac:dyDescent="0.25">
      <c r="A37" s="140">
        <v>201912</v>
      </c>
      <c r="B37" s="140">
        <v>1149</v>
      </c>
      <c r="C37" s="141" t="s">
        <v>1113</v>
      </c>
      <c r="D37" s="141" t="s">
        <v>1080</v>
      </c>
      <c r="E37" s="140">
        <v>7756</v>
      </c>
      <c r="F37" s="140">
        <v>0</v>
      </c>
      <c r="G37" s="140">
        <v>63541</v>
      </c>
      <c r="H37" s="140">
        <v>0</v>
      </c>
      <c r="I37" s="140">
        <v>0</v>
      </c>
      <c r="J37" s="140"/>
      <c r="K37" s="140">
        <v>0</v>
      </c>
      <c r="L37" s="140">
        <v>0</v>
      </c>
      <c r="M37" s="140">
        <v>1726924</v>
      </c>
      <c r="N37" s="140">
        <v>0</v>
      </c>
      <c r="O37" s="140">
        <v>280442</v>
      </c>
      <c r="P37" s="140">
        <v>580430</v>
      </c>
      <c r="Q37" s="140">
        <v>5590167</v>
      </c>
      <c r="R37" s="140">
        <v>0</v>
      </c>
      <c r="S37" s="140">
        <v>19873943</v>
      </c>
      <c r="T37" s="140">
        <v>61410</v>
      </c>
      <c r="U37" s="140">
        <v>5416481</v>
      </c>
      <c r="V37" s="140">
        <v>38334030</v>
      </c>
      <c r="W37" s="140">
        <v>21</v>
      </c>
      <c r="X37" s="140">
        <v>87356</v>
      </c>
      <c r="Y37" s="140">
        <v>0</v>
      </c>
      <c r="Z37" s="140">
        <v>4561811</v>
      </c>
      <c r="AA37" s="140">
        <v>83749</v>
      </c>
      <c r="AB37" s="140">
        <v>872971</v>
      </c>
      <c r="AC37" s="140">
        <v>920517</v>
      </c>
      <c r="AD37" s="140">
        <v>0</v>
      </c>
      <c r="AE37" s="140">
        <v>-42334</v>
      </c>
      <c r="AF37" s="140">
        <v>243363</v>
      </c>
      <c r="AG37" s="140">
        <v>7021560</v>
      </c>
      <c r="AH37" s="140">
        <v>1139555</v>
      </c>
      <c r="AI37" s="140">
        <v>0</v>
      </c>
      <c r="AJ37" s="140">
        <v>0</v>
      </c>
      <c r="AK37" s="140">
        <v>996288</v>
      </c>
      <c r="AL37" s="140">
        <v>4231784</v>
      </c>
      <c r="AM37" s="140">
        <v>0</v>
      </c>
      <c r="AN37" s="140">
        <v>0</v>
      </c>
      <c r="AO37" s="140">
        <v>0</v>
      </c>
      <c r="AP37" s="140">
        <v>0</v>
      </c>
      <c r="AQ37" s="140">
        <v>719487</v>
      </c>
      <c r="AR37" s="140">
        <v>860</v>
      </c>
      <c r="AS37" s="140">
        <v>22961950</v>
      </c>
      <c r="AT37" s="140">
        <v>0</v>
      </c>
      <c r="AU37" s="140">
        <v>4236231</v>
      </c>
      <c r="AV37" s="140">
        <v>0</v>
      </c>
      <c r="AW37" s="140">
        <v>0</v>
      </c>
      <c r="AX37" s="140">
        <v>29941206</v>
      </c>
      <c r="AY37" s="140">
        <v>0</v>
      </c>
      <c r="AZ37" s="140">
        <v>0</v>
      </c>
      <c r="BA37" s="140">
        <v>2742165</v>
      </c>
      <c r="BB37" s="140">
        <v>0</v>
      </c>
      <c r="BC37" s="140">
        <v>0</v>
      </c>
      <c r="BD37" s="140">
        <v>0</v>
      </c>
      <c r="BE37" s="140">
        <v>19970</v>
      </c>
      <c r="BF37" s="140">
        <v>231708</v>
      </c>
      <c r="BG37" s="140">
        <v>17426</v>
      </c>
      <c r="BH37" s="140">
        <v>194312</v>
      </c>
      <c r="BI37" s="140">
        <v>38334030</v>
      </c>
      <c r="BJ37" s="140">
        <v>1292186</v>
      </c>
      <c r="BK37" s="140">
        <v>515818</v>
      </c>
      <c r="BL37" s="140">
        <v>3519</v>
      </c>
      <c r="BM37" s="140">
        <v>39377</v>
      </c>
      <c r="BN37" s="140">
        <v>182693</v>
      </c>
      <c r="BO37" s="140">
        <v>46341</v>
      </c>
      <c r="BP37" s="140">
        <v>76883</v>
      </c>
      <c r="BQ37" s="140">
        <v>39377</v>
      </c>
      <c r="BR37" s="140">
        <v>661311</v>
      </c>
      <c r="BS37" s="140">
        <v>617456</v>
      </c>
      <c r="BT37" s="140">
        <v>1533462</v>
      </c>
      <c r="BU37" s="140">
        <v>1054760</v>
      </c>
      <c r="BV37" s="140">
        <v>1288021</v>
      </c>
      <c r="BW37" s="140">
        <v>809320</v>
      </c>
      <c r="BX37" s="140">
        <v>6964</v>
      </c>
      <c r="BY37" s="140">
        <v>0</v>
      </c>
      <c r="BZ37" s="140">
        <v>37506</v>
      </c>
      <c r="CA37" s="140">
        <v>6137</v>
      </c>
      <c r="CB37" s="140">
        <v>237426</v>
      </c>
      <c r="CC37" s="140">
        <v>1698964</v>
      </c>
      <c r="CD37" s="140">
        <v>0</v>
      </c>
      <c r="CE37" s="140"/>
      <c r="CF37" s="140"/>
      <c r="CG37" s="140"/>
      <c r="CH37" s="142"/>
      <c r="CI37" s="140">
        <v>201747</v>
      </c>
      <c r="CJ37" s="140">
        <v>0</v>
      </c>
      <c r="CK37" s="140">
        <v>215757</v>
      </c>
      <c r="CL37" s="140">
        <v>0</v>
      </c>
      <c r="CM37" s="140">
        <v>14011</v>
      </c>
      <c r="CN37" s="140">
        <v>155913</v>
      </c>
      <c r="CO37" s="140">
        <v>0</v>
      </c>
      <c r="CP37" s="140">
        <v>0</v>
      </c>
      <c r="CQ37" s="140">
        <v>155913</v>
      </c>
    </row>
    <row r="38" spans="1:95" x14ac:dyDescent="0.25">
      <c r="A38" s="140">
        <v>201912</v>
      </c>
      <c r="B38" s="140">
        <v>7780</v>
      </c>
      <c r="C38" s="141" t="s">
        <v>1114</v>
      </c>
      <c r="D38" s="141" t="s">
        <v>1080</v>
      </c>
      <c r="E38" s="140">
        <v>225094</v>
      </c>
      <c r="F38" s="140"/>
      <c r="G38" s="140">
        <v>4804</v>
      </c>
      <c r="H38" s="140"/>
      <c r="I38" s="140">
        <v>44179</v>
      </c>
      <c r="J38" s="140"/>
      <c r="K38" s="140"/>
      <c r="L38" s="140">
        <v>47140</v>
      </c>
      <c r="M38" s="140"/>
      <c r="N38" s="140">
        <v>2961</v>
      </c>
      <c r="O38" s="140">
        <v>229495</v>
      </c>
      <c r="P38" s="140"/>
      <c r="Q38" s="140"/>
      <c r="R38" s="140"/>
      <c r="S38" s="140">
        <v>1045717</v>
      </c>
      <c r="T38" s="140">
        <v>1107</v>
      </c>
      <c r="U38" s="140">
        <v>1673392</v>
      </c>
      <c r="V38" s="140">
        <v>7614082</v>
      </c>
      <c r="W38" s="140"/>
      <c r="X38" s="140">
        <v>4325614</v>
      </c>
      <c r="Y38" s="140"/>
      <c r="Z38" s="140">
        <v>58396</v>
      </c>
      <c r="AA38" s="140">
        <v>3323</v>
      </c>
      <c r="AB38" s="140">
        <v>192800</v>
      </c>
      <c r="AC38" s="140">
        <v>417</v>
      </c>
      <c r="AD38" s="140"/>
      <c r="AE38" s="140"/>
      <c r="AF38" s="140"/>
      <c r="AG38" s="140">
        <v>1026571</v>
      </c>
      <c r="AH38" s="140">
        <v>97334</v>
      </c>
      <c r="AI38" s="140"/>
      <c r="AJ38" s="140">
        <v>417</v>
      </c>
      <c r="AK38" s="140"/>
      <c r="AL38" s="140">
        <v>773324</v>
      </c>
      <c r="AM38" s="140"/>
      <c r="AN38" s="140"/>
      <c r="AO38" s="140">
        <v>60030</v>
      </c>
      <c r="AP38" s="140">
        <v>60030</v>
      </c>
      <c r="AQ38" s="140"/>
      <c r="AR38" s="140"/>
      <c r="AS38" s="140">
        <v>6223604</v>
      </c>
      <c r="AT38" s="140"/>
      <c r="AU38" s="140">
        <v>206536</v>
      </c>
      <c r="AV38" s="140"/>
      <c r="AW38" s="140">
        <v>1386</v>
      </c>
      <c r="AX38" s="140">
        <v>6475912</v>
      </c>
      <c r="AY38" s="140"/>
      <c r="AZ38" s="140"/>
      <c r="BA38" s="140">
        <v>44386</v>
      </c>
      <c r="BB38" s="140"/>
      <c r="BC38" s="140"/>
      <c r="BD38" s="140"/>
      <c r="BE38" s="140">
        <v>13590</v>
      </c>
      <c r="BF38" s="140">
        <v>14265</v>
      </c>
      <c r="BG38" s="140">
        <v>675</v>
      </c>
      <c r="BH38" s="140"/>
      <c r="BI38" s="140">
        <v>7614082</v>
      </c>
      <c r="BJ38" s="140">
        <v>200586</v>
      </c>
      <c r="BK38" s="140">
        <v>2821</v>
      </c>
      <c r="BL38" s="140">
        <v>16831</v>
      </c>
      <c r="BM38" s="140">
        <v>135482</v>
      </c>
      <c r="BN38" s="140"/>
      <c r="BO38" s="140">
        <v>164954</v>
      </c>
      <c r="BP38" s="140">
        <v>135482</v>
      </c>
      <c r="BQ38" s="140">
        <v>135485</v>
      </c>
      <c r="BR38" s="140">
        <v>1945</v>
      </c>
      <c r="BS38" s="140">
        <v>40225</v>
      </c>
      <c r="BT38" s="140">
        <v>3680</v>
      </c>
      <c r="BU38" s="140">
        <v>185288</v>
      </c>
      <c r="BV38" s="140">
        <v>146938</v>
      </c>
      <c r="BW38" s="140">
        <v>334409</v>
      </c>
      <c r="BX38" s="140">
        <v>29469</v>
      </c>
      <c r="BY38" s="140"/>
      <c r="BZ38" s="140"/>
      <c r="CA38" s="140">
        <v>112</v>
      </c>
      <c r="CB38" s="140">
        <v>15298</v>
      </c>
      <c r="CC38" s="140">
        <v>191861</v>
      </c>
      <c r="CD38" s="140">
        <v>5863</v>
      </c>
      <c r="CE38" s="140">
        <v>-16957</v>
      </c>
      <c r="CF38" s="140"/>
      <c r="CG38" s="140">
        <v>-339</v>
      </c>
      <c r="CH38" s="142">
        <v>-0.2</v>
      </c>
      <c r="CI38" s="140">
        <v>512488</v>
      </c>
      <c r="CJ38" s="140">
        <v>195214</v>
      </c>
      <c r="CK38" s="140">
        <v>2379167</v>
      </c>
      <c r="CL38" s="140">
        <v>663378</v>
      </c>
      <c r="CM38" s="140">
        <v>1008087</v>
      </c>
      <c r="CN38" s="140">
        <v>121121</v>
      </c>
      <c r="CO38" s="140">
        <v>121121</v>
      </c>
      <c r="CP38" s="140"/>
      <c r="CQ38" s="140"/>
    </row>
    <row r="39" spans="1:95" x14ac:dyDescent="0.25">
      <c r="A39" s="140">
        <v>201912</v>
      </c>
      <c r="B39" s="140">
        <v>9380</v>
      </c>
      <c r="C39" s="141" t="s">
        <v>1115</v>
      </c>
      <c r="D39" s="141" t="s">
        <v>1080</v>
      </c>
      <c r="E39" s="140">
        <v>1735298</v>
      </c>
      <c r="F39" s="140">
        <v>11248</v>
      </c>
      <c r="G39" s="140">
        <v>57361</v>
      </c>
      <c r="H39" s="140">
        <v>17323461</v>
      </c>
      <c r="I39" s="140">
        <v>391326</v>
      </c>
      <c r="J39" s="140">
        <v>132063</v>
      </c>
      <c r="K39" s="140"/>
      <c r="L39" s="140">
        <v>594082</v>
      </c>
      <c r="M39" s="140">
        <v>173744</v>
      </c>
      <c r="N39" s="140">
        <v>70693</v>
      </c>
      <c r="O39" s="140">
        <v>1151990</v>
      </c>
      <c r="P39" s="140">
        <v>470370</v>
      </c>
      <c r="Q39" s="140">
        <v>327233</v>
      </c>
      <c r="R39" s="140"/>
      <c r="S39" s="140">
        <v>16497555</v>
      </c>
      <c r="T39" s="140">
        <v>111295</v>
      </c>
      <c r="U39" s="140">
        <v>1587530</v>
      </c>
      <c r="V39" s="140">
        <v>93245771</v>
      </c>
      <c r="W39" s="140"/>
      <c r="X39" s="140">
        <v>51311600</v>
      </c>
      <c r="Y39" s="140"/>
      <c r="Z39" s="140">
        <v>1780153</v>
      </c>
      <c r="AA39" s="140">
        <v>112851</v>
      </c>
      <c r="AB39" s="140">
        <v>1230025</v>
      </c>
      <c r="AC39" s="140">
        <v>86060</v>
      </c>
      <c r="AD39" s="140"/>
      <c r="AE39" s="140"/>
      <c r="AF39" s="140"/>
      <c r="AG39" s="140">
        <v>9761471</v>
      </c>
      <c r="AH39" s="140">
        <v>1321521</v>
      </c>
      <c r="AI39" s="140">
        <v>0</v>
      </c>
      <c r="AJ39" s="140">
        <v>86060</v>
      </c>
      <c r="AK39" s="140"/>
      <c r="AL39" s="140">
        <v>7585298</v>
      </c>
      <c r="AM39" s="140"/>
      <c r="AN39" s="140"/>
      <c r="AO39" s="140">
        <v>860087</v>
      </c>
      <c r="AP39" s="140">
        <v>860087</v>
      </c>
      <c r="AQ39" s="140"/>
      <c r="AR39" s="140">
        <v>0</v>
      </c>
      <c r="AS39" s="140">
        <v>53419500</v>
      </c>
      <c r="AT39" s="140">
        <v>17323461</v>
      </c>
      <c r="AU39" s="140">
        <v>4062139</v>
      </c>
      <c r="AV39" s="140"/>
      <c r="AW39" s="140">
        <v>24224</v>
      </c>
      <c r="AX39" s="140">
        <v>82088103</v>
      </c>
      <c r="AY39" s="140">
        <v>2636873</v>
      </c>
      <c r="AZ39" s="140"/>
      <c r="BA39" s="140">
        <v>3661418</v>
      </c>
      <c r="BB39" s="140">
        <v>960488</v>
      </c>
      <c r="BC39" s="140"/>
      <c r="BD39" s="140"/>
      <c r="BE39" s="140">
        <v>40475</v>
      </c>
      <c r="BF39" s="140">
        <v>74676</v>
      </c>
      <c r="BG39" s="140">
        <v>20712</v>
      </c>
      <c r="BH39" s="140">
        <v>13489</v>
      </c>
      <c r="BI39" s="140">
        <v>93245771</v>
      </c>
      <c r="BJ39" s="140">
        <v>1702244</v>
      </c>
      <c r="BK39" s="140">
        <v>83581</v>
      </c>
      <c r="BL39" s="140">
        <v>22376</v>
      </c>
      <c r="BM39" s="140">
        <v>1059787</v>
      </c>
      <c r="BN39" s="140">
        <v>120298</v>
      </c>
      <c r="BO39" s="140">
        <v>1299404</v>
      </c>
      <c r="BP39" s="140">
        <v>1048794</v>
      </c>
      <c r="BQ39" s="140">
        <v>1059787</v>
      </c>
      <c r="BR39" s="140">
        <v>41977</v>
      </c>
      <c r="BS39" s="140">
        <v>320177</v>
      </c>
      <c r="BT39" s="140">
        <v>169295</v>
      </c>
      <c r="BU39" s="140">
        <v>1573261</v>
      </c>
      <c r="BV39" s="140">
        <v>1394774</v>
      </c>
      <c r="BW39" s="140">
        <v>2858493</v>
      </c>
      <c r="BX39" s="140">
        <v>239617</v>
      </c>
      <c r="BY39" s="140"/>
      <c r="BZ39" s="140">
        <v>-10993</v>
      </c>
      <c r="CA39" s="140">
        <v>11691</v>
      </c>
      <c r="CB39" s="140">
        <v>128982</v>
      </c>
      <c r="CC39" s="140">
        <v>1923893</v>
      </c>
      <c r="CD39" s="140">
        <v>59753</v>
      </c>
      <c r="CE39" s="140">
        <v>79179</v>
      </c>
      <c r="CF39" s="140"/>
      <c r="CG39" s="140">
        <v>792</v>
      </c>
      <c r="CH39" s="142">
        <v>0.06</v>
      </c>
      <c r="CI39" s="140">
        <v>5481978</v>
      </c>
      <c r="CJ39" s="140">
        <v>3120557</v>
      </c>
      <c r="CK39" s="140">
        <v>14766065</v>
      </c>
      <c r="CL39" s="140">
        <v>5458363</v>
      </c>
      <c r="CM39" s="140">
        <v>705166</v>
      </c>
      <c r="CN39" s="140">
        <v>514971</v>
      </c>
      <c r="CO39" s="140"/>
      <c r="CP39" s="140"/>
      <c r="CQ39" s="140">
        <v>514971</v>
      </c>
    </row>
    <row r="40" spans="1:95" x14ac:dyDescent="0.25">
      <c r="A40" s="140">
        <v>201912</v>
      </c>
      <c r="B40" s="140">
        <v>9312</v>
      </c>
      <c r="C40" s="141" t="s">
        <v>1116</v>
      </c>
      <c r="D40" s="141" t="s">
        <v>1080</v>
      </c>
      <c r="E40" s="140">
        <v>37743</v>
      </c>
      <c r="F40" s="140"/>
      <c r="G40" s="140">
        <v>0</v>
      </c>
      <c r="H40" s="140">
        <v>154795</v>
      </c>
      <c r="I40" s="140">
        <v>6330</v>
      </c>
      <c r="J40" s="140"/>
      <c r="K40" s="140"/>
      <c r="L40" s="140">
        <v>6330</v>
      </c>
      <c r="M40" s="140"/>
      <c r="N40" s="140"/>
      <c r="O40" s="140">
        <v>30576</v>
      </c>
      <c r="P40" s="140"/>
      <c r="Q40" s="140">
        <v>0</v>
      </c>
      <c r="R40" s="140"/>
      <c r="S40" s="140">
        <v>253946</v>
      </c>
      <c r="T40" s="140">
        <v>1928</v>
      </c>
      <c r="U40" s="140">
        <v>162471</v>
      </c>
      <c r="V40" s="140">
        <v>1147385</v>
      </c>
      <c r="W40" s="140">
        <v>928</v>
      </c>
      <c r="X40" s="140">
        <v>489425</v>
      </c>
      <c r="Y40" s="140">
        <v>54</v>
      </c>
      <c r="Z40" s="140">
        <v>8348</v>
      </c>
      <c r="AA40" s="140">
        <v>840</v>
      </c>
      <c r="AB40" s="140">
        <v>77064</v>
      </c>
      <c r="AC40" s="140"/>
      <c r="AD40" s="140"/>
      <c r="AE40" s="140"/>
      <c r="AF40" s="140"/>
      <c r="AG40" s="140">
        <v>184598</v>
      </c>
      <c r="AH40" s="140"/>
      <c r="AI40" s="140"/>
      <c r="AJ40" s="140"/>
      <c r="AK40" s="140"/>
      <c r="AL40" s="140">
        <v>107534</v>
      </c>
      <c r="AM40" s="140"/>
      <c r="AN40" s="140"/>
      <c r="AO40" s="140"/>
      <c r="AP40" s="140"/>
      <c r="AQ40" s="140"/>
      <c r="AR40" s="140">
        <v>167</v>
      </c>
      <c r="AS40" s="140">
        <v>786330</v>
      </c>
      <c r="AT40" s="140">
        <v>154795</v>
      </c>
      <c r="AU40" s="140">
        <v>0</v>
      </c>
      <c r="AV40" s="140"/>
      <c r="AW40" s="140">
        <v>189</v>
      </c>
      <c r="AX40" s="140">
        <v>961770</v>
      </c>
      <c r="AY40" s="140"/>
      <c r="AZ40" s="140"/>
      <c r="BA40" s="140">
        <v>20289</v>
      </c>
      <c r="BB40" s="140"/>
      <c r="BC40" s="140"/>
      <c r="BD40" s="140"/>
      <c r="BE40" s="140">
        <v>1009</v>
      </c>
      <c r="BF40" s="140">
        <v>1018</v>
      </c>
      <c r="BG40" s="140"/>
      <c r="BH40" s="140">
        <v>9</v>
      </c>
      <c r="BI40" s="140">
        <v>1147385</v>
      </c>
      <c r="BJ40" s="140">
        <v>28425</v>
      </c>
      <c r="BK40" s="140">
        <v>1337</v>
      </c>
      <c r="BL40" s="140">
        <v>556</v>
      </c>
      <c r="BM40" s="140">
        <v>12455</v>
      </c>
      <c r="BN40" s="140"/>
      <c r="BO40" s="140">
        <v>14449</v>
      </c>
      <c r="BP40" s="140">
        <v>12455</v>
      </c>
      <c r="BQ40" s="140">
        <v>12455</v>
      </c>
      <c r="BR40" s="140">
        <v>0</v>
      </c>
      <c r="BS40" s="140">
        <v>3416</v>
      </c>
      <c r="BT40" s="140">
        <v>586</v>
      </c>
      <c r="BU40" s="140">
        <v>28057</v>
      </c>
      <c r="BV40" s="140">
        <v>21310</v>
      </c>
      <c r="BW40" s="140">
        <v>49710</v>
      </c>
      <c r="BX40" s="140">
        <v>1994</v>
      </c>
      <c r="BY40" s="140"/>
      <c r="BZ40" s="140"/>
      <c r="CA40" s="140">
        <v>7</v>
      </c>
      <c r="CB40" s="140">
        <v>368</v>
      </c>
      <c r="CC40" s="140">
        <v>36777</v>
      </c>
      <c r="CD40" s="140">
        <v>929</v>
      </c>
      <c r="CE40" s="140"/>
      <c r="CF40" s="140"/>
      <c r="CG40" s="140"/>
      <c r="CH40" s="142"/>
      <c r="CI40" s="140">
        <v>111948</v>
      </c>
      <c r="CJ40" s="140">
        <v>41938</v>
      </c>
      <c r="CK40" s="140">
        <v>279687</v>
      </c>
      <c r="CL40" s="140">
        <v>125439</v>
      </c>
      <c r="CM40" s="140">
        <v>362</v>
      </c>
      <c r="CN40" s="140"/>
      <c r="CO40" s="140"/>
      <c r="CP40" s="140"/>
      <c r="CQ40" s="140"/>
    </row>
    <row r="41" spans="1:95" x14ac:dyDescent="0.25">
      <c r="A41" s="140">
        <v>201912</v>
      </c>
      <c r="B41" s="140">
        <v>9827</v>
      </c>
      <c r="C41" s="141" t="s">
        <v>1117</v>
      </c>
      <c r="D41" s="141" t="s">
        <v>1080</v>
      </c>
      <c r="E41" s="140">
        <v>61848</v>
      </c>
      <c r="F41" s="140">
        <v>216</v>
      </c>
      <c r="G41" s="140">
        <v>254</v>
      </c>
      <c r="H41" s="140">
        <v>157300</v>
      </c>
      <c r="I41" s="140">
        <v>18216</v>
      </c>
      <c r="J41" s="140"/>
      <c r="K41" s="140"/>
      <c r="L41" s="140">
        <v>20116</v>
      </c>
      <c r="M41" s="140"/>
      <c r="N41" s="140">
        <v>1900</v>
      </c>
      <c r="O41" s="140">
        <v>193787</v>
      </c>
      <c r="P41" s="140"/>
      <c r="Q41" s="140">
        <v>372</v>
      </c>
      <c r="R41" s="140"/>
      <c r="S41" s="140">
        <v>403473</v>
      </c>
      <c r="T41" s="140">
        <v>895</v>
      </c>
      <c r="U41" s="140">
        <v>95792</v>
      </c>
      <c r="V41" s="140">
        <v>1645344</v>
      </c>
      <c r="W41" s="140">
        <v>4189</v>
      </c>
      <c r="X41" s="140">
        <v>698844</v>
      </c>
      <c r="Y41" s="140">
        <v>89</v>
      </c>
      <c r="Z41" s="140">
        <v>7002</v>
      </c>
      <c r="AA41" s="140">
        <v>1164</v>
      </c>
      <c r="AB41" s="140">
        <v>62885</v>
      </c>
      <c r="AC41" s="140"/>
      <c r="AD41" s="140"/>
      <c r="AE41" s="140"/>
      <c r="AF41" s="140"/>
      <c r="AG41" s="140">
        <v>207539</v>
      </c>
      <c r="AH41" s="140">
        <v>30000</v>
      </c>
      <c r="AI41" s="140">
        <v>0</v>
      </c>
      <c r="AJ41" s="140"/>
      <c r="AK41" s="140"/>
      <c r="AL41" s="140">
        <v>144286</v>
      </c>
      <c r="AM41" s="140"/>
      <c r="AN41" s="140"/>
      <c r="AO41" s="140">
        <v>368</v>
      </c>
      <c r="AP41" s="140">
        <v>368</v>
      </c>
      <c r="AQ41" s="140"/>
      <c r="AR41" s="140">
        <v>0</v>
      </c>
      <c r="AS41" s="140">
        <v>1223053</v>
      </c>
      <c r="AT41" s="140">
        <v>157300</v>
      </c>
      <c r="AU41" s="140">
        <v>0</v>
      </c>
      <c r="AV41" s="140"/>
      <c r="AW41" s="140">
        <v>225</v>
      </c>
      <c r="AX41" s="140">
        <v>1407567</v>
      </c>
      <c r="AY41" s="140"/>
      <c r="AZ41" s="140"/>
      <c r="BA41" s="140">
        <v>26988</v>
      </c>
      <c r="BB41" s="140"/>
      <c r="BC41" s="140"/>
      <c r="BD41" s="140"/>
      <c r="BE41" s="140">
        <v>235</v>
      </c>
      <c r="BF41" s="140">
        <v>237</v>
      </c>
      <c r="BG41" s="140"/>
      <c r="BH41" s="140">
        <v>2</v>
      </c>
      <c r="BI41" s="140">
        <v>1645344</v>
      </c>
      <c r="BJ41" s="140">
        <v>40335</v>
      </c>
      <c r="BK41" s="140">
        <v>3855</v>
      </c>
      <c r="BL41" s="140">
        <v>7523</v>
      </c>
      <c r="BM41" s="140">
        <v>13680</v>
      </c>
      <c r="BN41" s="140">
        <v>-146</v>
      </c>
      <c r="BO41" s="140">
        <v>15053</v>
      </c>
      <c r="BP41" s="140">
        <v>13680</v>
      </c>
      <c r="BQ41" s="140">
        <v>13680</v>
      </c>
      <c r="BR41" s="140">
        <v>188</v>
      </c>
      <c r="BS41" s="140">
        <v>9636</v>
      </c>
      <c r="BT41" s="140">
        <v>1312</v>
      </c>
      <c r="BU41" s="140">
        <v>38693</v>
      </c>
      <c r="BV41" s="140">
        <v>22229</v>
      </c>
      <c r="BW41" s="140">
        <v>61102</v>
      </c>
      <c r="BX41" s="140">
        <v>1373</v>
      </c>
      <c r="BY41" s="140"/>
      <c r="BZ41" s="140"/>
      <c r="CA41" s="140">
        <v>158</v>
      </c>
      <c r="CB41" s="140">
        <v>1641</v>
      </c>
      <c r="CC41" s="140">
        <v>44190</v>
      </c>
      <c r="CD41" s="140">
        <v>1491</v>
      </c>
      <c r="CE41" s="140"/>
      <c r="CF41" s="140"/>
      <c r="CG41" s="140"/>
      <c r="CH41" s="142"/>
      <c r="CI41" s="140">
        <v>7569</v>
      </c>
      <c r="CJ41" s="140">
        <v>3871</v>
      </c>
      <c r="CK41" s="140">
        <v>197043</v>
      </c>
      <c r="CL41" s="140">
        <v>112059</v>
      </c>
      <c r="CM41" s="140">
        <v>73544</v>
      </c>
      <c r="CN41" s="140"/>
      <c r="CO41" s="140"/>
      <c r="CP41" s="140"/>
      <c r="CQ41" s="140"/>
    </row>
    <row r="42" spans="1:95" x14ac:dyDescent="0.25">
      <c r="A42" s="140">
        <v>201912</v>
      </c>
      <c r="B42" s="140">
        <v>9388</v>
      </c>
      <c r="C42" s="141" t="s">
        <v>1118</v>
      </c>
      <c r="D42" s="141" t="s">
        <v>1080</v>
      </c>
      <c r="E42" s="140">
        <v>59681</v>
      </c>
      <c r="F42" s="140">
        <v>0</v>
      </c>
      <c r="G42" s="140">
        <v>760</v>
      </c>
      <c r="H42" s="140">
        <v>285630</v>
      </c>
      <c r="I42" s="140">
        <v>10575</v>
      </c>
      <c r="J42" s="140"/>
      <c r="K42" s="140"/>
      <c r="L42" s="140">
        <v>10575</v>
      </c>
      <c r="M42" s="140">
        <v>19420</v>
      </c>
      <c r="N42" s="140"/>
      <c r="O42" s="140">
        <v>64499</v>
      </c>
      <c r="P42" s="140"/>
      <c r="Q42" s="140"/>
      <c r="R42" s="140"/>
      <c r="S42" s="140">
        <v>599917</v>
      </c>
      <c r="T42" s="140">
        <v>3366</v>
      </c>
      <c r="U42" s="140">
        <v>264522</v>
      </c>
      <c r="V42" s="140">
        <v>2097557</v>
      </c>
      <c r="W42" s="140">
        <v>788</v>
      </c>
      <c r="X42" s="140">
        <v>774194</v>
      </c>
      <c r="Y42" s="140">
        <v>18</v>
      </c>
      <c r="Z42" s="140">
        <v>7984</v>
      </c>
      <c r="AA42" s="140">
        <v>6201</v>
      </c>
      <c r="AB42" s="140">
        <v>111895</v>
      </c>
      <c r="AC42" s="140"/>
      <c r="AD42" s="140"/>
      <c r="AE42" s="140"/>
      <c r="AF42" s="140"/>
      <c r="AG42" s="140">
        <v>268736</v>
      </c>
      <c r="AH42" s="140">
        <v>25000</v>
      </c>
      <c r="AI42" s="140"/>
      <c r="AJ42" s="140"/>
      <c r="AK42" s="140"/>
      <c r="AL42" s="140">
        <v>141841</v>
      </c>
      <c r="AM42" s="140"/>
      <c r="AN42" s="140"/>
      <c r="AO42" s="140">
        <v>15000</v>
      </c>
      <c r="AP42" s="140">
        <v>15000</v>
      </c>
      <c r="AQ42" s="140"/>
      <c r="AR42" s="140">
        <v>0</v>
      </c>
      <c r="AS42" s="140">
        <v>1475398</v>
      </c>
      <c r="AT42" s="140">
        <v>285630</v>
      </c>
      <c r="AU42" s="140">
        <v>188</v>
      </c>
      <c r="AV42" s="140"/>
      <c r="AW42" s="140">
        <v>3303</v>
      </c>
      <c r="AX42" s="140">
        <v>1803259</v>
      </c>
      <c r="AY42" s="140"/>
      <c r="AZ42" s="140"/>
      <c r="BA42" s="140">
        <v>38740</v>
      </c>
      <c r="BB42" s="140"/>
      <c r="BC42" s="140">
        <v>186</v>
      </c>
      <c r="BD42" s="140"/>
      <c r="BE42" s="140">
        <v>346</v>
      </c>
      <c r="BF42" s="140">
        <v>562</v>
      </c>
      <c r="BG42" s="140"/>
      <c r="BH42" s="140">
        <v>31</v>
      </c>
      <c r="BI42" s="140">
        <v>2097557</v>
      </c>
      <c r="BJ42" s="140">
        <v>51843</v>
      </c>
      <c r="BK42" s="140">
        <v>3444</v>
      </c>
      <c r="BL42" s="140">
        <v>3355</v>
      </c>
      <c r="BM42" s="140">
        <v>20559</v>
      </c>
      <c r="BN42" s="140"/>
      <c r="BO42" s="140">
        <v>21356</v>
      </c>
      <c r="BP42" s="140">
        <v>20559</v>
      </c>
      <c r="BQ42" s="140">
        <v>20559</v>
      </c>
      <c r="BR42" s="140">
        <v>70</v>
      </c>
      <c r="BS42" s="140">
        <v>10881</v>
      </c>
      <c r="BT42" s="140">
        <v>1492</v>
      </c>
      <c r="BU42" s="140">
        <v>47841</v>
      </c>
      <c r="BV42" s="140">
        <v>37483</v>
      </c>
      <c r="BW42" s="140">
        <v>86186</v>
      </c>
      <c r="BX42" s="140">
        <v>797</v>
      </c>
      <c r="BY42" s="140"/>
      <c r="BZ42" s="140"/>
      <c r="CA42" s="140">
        <v>1111</v>
      </c>
      <c r="CB42" s="140">
        <v>4002</v>
      </c>
      <c r="CC42" s="140">
        <v>67871</v>
      </c>
      <c r="CD42" s="140">
        <v>2355</v>
      </c>
      <c r="CE42" s="140"/>
      <c r="CF42" s="140"/>
      <c r="CG42" s="140"/>
      <c r="CH42" s="142"/>
      <c r="CI42" s="140">
        <v>69492</v>
      </c>
      <c r="CJ42" s="140">
        <v>104244</v>
      </c>
      <c r="CK42" s="140">
        <v>407189</v>
      </c>
      <c r="CL42" s="140">
        <v>184575</v>
      </c>
      <c r="CM42" s="140">
        <v>48878</v>
      </c>
      <c r="CN42" s="140">
        <v>50584</v>
      </c>
      <c r="CO42" s="140"/>
      <c r="CP42" s="140"/>
      <c r="CQ42" s="140">
        <v>50584</v>
      </c>
    </row>
    <row r="43" spans="1:95" x14ac:dyDescent="0.25">
      <c r="A43" s="140">
        <v>201912</v>
      </c>
      <c r="B43" s="140">
        <v>9335</v>
      </c>
      <c r="C43" s="141" t="s">
        <v>1119</v>
      </c>
      <c r="D43" s="141" t="s">
        <v>1080</v>
      </c>
      <c r="E43" s="140">
        <v>923998</v>
      </c>
      <c r="F43" s="140">
        <v>0</v>
      </c>
      <c r="G43" s="140">
        <v>3810</v>
      </c>
      <c r="H43" s="140">
        <v>1149473</v>
      </c>
      <c r="I43" s="140">
        <v>60289</v>
      </c>
      <c r="J43" s="140">
        <v>0</v>
      </c>
      <c r="K43" s="140">
        <v>0</v>
      </c>
      <c r="L43" s="140">
        <v>90310</v>
      </c>
      <c r="M43" s="140">
        <v>82037</v>
      </c>
      <c r="N43" s="140">
        <v>30021</v>
      </c>
      <c r="O43" s="140">
        <v>521590</v>
      </c>
      <c r="P43" s="140">
        <v>368120</v>
      </c>
      <c r="Q43" s="140">
        <v>356451</v>
      </c>
      <c r="R43" s="140">
        <v>0</v>
      </c>
      <c r="S43" s="140">
        <v>7726713</v>
      </c>
      <c r="T43" s="140">
        <v>116736</v>
      </c>
      <c r="U43" s="140">
        <v>1414384</v>
      </c>
      <c r="V43" s="140">
        <v>29867645</v>
      </c>
      <c r="W43" s="140">
        <v>0</v>
      </c>
      <c r="X43" s="140">
        <v>16239996</v>
      </c>
      <c r="Y43" s="140">
        <v>570361</v>
      </c>
      <c r="Z43" s="140">
        <v>264468</v>
      </c>
      <c r="AA43" s="140">
        <v>39198</v>
      </c>
      <c r="AB43" s="140">
        <v>1058493</v>
      </c>
      <c r="AC43" s="140">
        <v>862</v>
      </c>
      <c r="AD43" s="140">
        <v>0</v>
      </c>
      <c r="AE43" s="140">
        <v>0</v>
      </c>
      <c r="AF43" s="140">
        <v>0</v>
      </c>
      <c r="AG43" s="140">
        <v>4498141</v>
      </c>
      <c r="AH43" s="140">
        <v>359437</v>
      </c>
      <c r="AI43" s="140">
        <v>195706</v>
      </c>
      <c r="AJ43" s="140">
        <v>862</v>
      </c>
      <c r="AK43" s="140">
        <v>0</v>
      </c>
      <c r="AL43" s="140">
        <v>2893116</v>
      </c>
      <c r="AM43" s="140">
        <v>0</v>
      </c>
      <c r="AN43" s="140">
        <v>0</v>
      </c>
      <c r="AO43" s="140">
        <v>545671</v>
      </c>
      <c r="AP43" s="140">
        <v>349965</v>
      </c>
      <c r="AQ43" s="140">
        <v>0</v>
      </c>
      <c r="AR43" s="140">
        <v>0</v>
      </c>
      <c r="AS43" s="140">
        <v>21114758</v>
      </c>
      <c r="AT43" s="140">
        <v>1149473</v>
      </c>
      <c r="AU43" s="140">
        <v>1201666</v>
      </c>
      <c r="AV43" s="140">
        <v>0</v>
      </c>
      <c r="AW43" s="140">
        <v>8922</v>
      </c>
      <c r="AX43" s="140">
        <v>24936165</v>
      </c>
      <c r="AY43" s="140">
        <v>199379</v>
      </c>
      <c r="AZ43" s="140">
        <v>0</v>
      </c>
      <c r="BA43" s="140">
        <v>1261966</v>
      </c>
      <c r="BB43" s="140">
        <v>0</v>
      </c>
      <c r="BC43" s="140">
        <v>8571</v>
      </c>
      <c r="BD43" s="140">
        <v>0</v>
      </c>
      <c r="BE43" s="140">
        <v>43025</v>
      </c>
      <c r="BF43" s="140">
        <v>73902</v>
      </c>
      <c r="BG43" s="140">
        <v>19108</v>
      </c>
      <c r="BH43" s="140">
        <v>3198</v>
      </c>
      <c r="BI43" s="140">
        <v>29867645</v>
      </c>
      <c r="BJ43" s="140">
        <v>672331</v>
      </c>
      <c r="BK43" s="140">
        <v>31596</v>
      </c>
      <c r="BL43" s="140">
        <v>-8210</v>
      </c>
      <c r="BM43" s="140">
        <v>432065</v>
      </c>
      <c r="BN43" s="140">
        <v>51879</v>
      </c>
      <c r="BO43" s="140">
        <v>486981</v>
      </c>
      <c r="BP43" s="140">
        <v>432065</v>
      </c>
      <c r="BQ43" s="140">
        <v>432065</v>
      </c>
      <c r="BR43" s="140">
        <v>396</v>
      </c>
      <c r="BS43" s="140">
        <v>203089</v>
      </c>
      <c r="BT43" s="140">
        <v>27482</v>
      </c>
      <c r="BU43" s="140">
        <v>629901</v>
      </c>
      <c r="BV43" s="140">
        <v>508342</v>
      </c>
      <c r="BW43" s="140">
        <v>1134195</v>
      </c>
      <c r="BX43" s="140">
        <v>54916</v>
      </c>
      <c r="BY43" s="140">
        <v>0</v>
      </c>
      <c r="BZ43" s="140">
        <v>0</v>
      </c>
      <c r="CA43" s="140">
        <v>2726</v>
      </c>
      <c r="CB43" s="140">
        <v>42430</v>
      </c>
      <c r="CC43" s="140">
        <v>876468</v>
      </c>
      <c r="CD43" s="140">
        <v>23434</v>
      </c>
      <c r="CE43" s="140">
        <v>0</v>
      </c>
      <c r="CF43" s="140">
        <v>0</v>
      </c>
      <c r="CG43" s="140">
        <v>0</v>
      </c>
      <c r="CH43" s="142">
        <v>0</v>
      </c>
      <c r="CI43" s="140">
        <v>3377007</v>
      </c>
      <c r="CJ43" s="140">
        <v>0</v>
      </c>
      <c r="CK43" s="140">
        <v>9112540</v>
      </c>
      <c r="CL43" s="140">
        <v>2601349</v>
      </c>
      <c r="CM43" s="140">
        <v>3134185</v>
      </c>
      <c r="CN43" s="140">
        <v>1442582</v>
      </c>
      <c r="CO43" s="140">
        <v>798347</v>
      </c>
      <c r="CP43" s="140">
        <v>0</v>
      </c>
      <c r="CQ43" s="140">
        <v>644235</v>
      </c>
    </row>
    <row r="44" spans="1:95" x14ac:dyDescent="0.25">
      <c r="A44" s="140">
        <v>201912</v>
      </c>
      <c r="B44" s="140">
        <v>522</v>
      </c>
      <c r="C44" s="141" t="s">
        <v>1120</v>
      </c>
      <c r="D44" s="141" t="s">
        <v>1080</v>
      </c>
      <c r="E44" s="140">
        <v>693718</v>
      </c>
      <c r="F44" s="140"/>
      <c r="G44" s="140">
        <v>1705</v>
      </c>
      <c r="H44" s="140">
        <v>1770777</v>
      </c>
      <c r="I44" s="140">
        <v>49582</v>
      </c>
      <c r="J44" s="140">
        <v>133059</v>
      </c>
      <c r="K44" s="140"/>
      <c r="L44" s="140">
        <v>188899</v>
      </c>
      <c r="M44" s="140">
        <v>91323</v>
      </c>
      <c r="N44" s="140">
        <v>6258</v>
      </c>
      <c r="O44" s="140">
        <v>441069</v>
      </c>
      <c r="P44" s="140">
        <v>10194</v>
      </c>
      <c r="Q44" s="140">
        <v>367937</v>
      </c>
      <c r="R44" s="140"/>
      <c r="S44" s="140">
        <v>6591480</v>
      </c>
      <c r="T44" s="140">
        <v>66654</v>
      </c>
      <c r="U44" s="140">
        <v>2529610</v>
      </c>
      <c r="V44" s="140">
        <v>25434834</v>
      </c>
      <c r="W44" s="140">
        <v>155070</v>
      </c>
      <c r="X44" s="140">
        <v>12305354</v>
      </c>
      <c r="Y44" s="140"/>
      <c r="Z44" s="140">
        <v>186893</v>
      </c>
      <c r="AA44" s="140">
        <v>34151</v>
      </c>
      <c r="AB44" s="140">
        <v>173750</v>
      </c>
      <c r="AC44" s="140">
        <v>2886</v>
      </c>
      <c r="AD44" s="140"/>
      <c r="AE44" s="140"/>
      <c r="AF44" s="140"/>
      <c r="AG44" s="140">
        <v>3237353</v>
      </c>
      <c r="AH44" s="140">
        <v>673141</v>
      </c>
      <c r="AI44" s="140"/>
      <c r="AJ44" s="140">
        <v>2886</v>
      </c>
      <c r="AK44" s="140">
        <v>393243</v>
      </c>
      <c r="AL44" s="140">
        <v>1720204</v>
      </c>
      <c r="AM44" s="140"/>
      <c r="AN44" s="140">
        <v>561378</v>
      </c>
      <c r="AO44" s="140">
        <v>947270</v>
      </c>
      <c r="AP44" s="140">
        <v>385892</v>
      </c>
      <c r="AQ44" s="140"/>
      <c r="AR44" s="140"/>
      <c r="AS44" s="140">
        <v>18762345</v>
      </c>
      <c r="AT44" s="140">
        <v>1770777</v>
      </c>
      <c r="AU44" s="140">
        <v>524209</v>
      </c>
      <c r="AV44" s="140"/>
      <c r="AW44" s="140">
        <v>11391</v>
      </c>
      <c r="AX44" s="140">
        <v>21448129</v>
      </c>
      <c r="AY44" s="140"/>
      <c r="AZ44" s="140"/>
      <c r="BA44" s="140">
        <v>379407</v>
      </c>
      <c r="BB44" s="140"/>
      <c r="BC44" s="140"/>
      <c r="BD44" s="140"/>
      <c r="BE44" s="140">
        <v>64795</v>
      </c>
      <c r="BF44" s="140">
        <v>76211</v>
      </c>
      <c r="BG44" s="140"/>
      <c r="BH44" s="140">
        <v>11416</v>
      </c>
      <c r="BI44" s="140">
        <v>25434834</v>
      </c>
      <c r="BJ44" s="140">
        <v>592900</v>
      </c>
      <c r="BK44" s="140">
        <v>97604</v>
      </c>
      <c r="BL44" s="140">
        <v>27820</v>
      </c>
      <c r="BM44" s="140">
        <v>226724</v>
      </c>
      <c r="BN44" s="140">
        <v>19800</v>
      </c>
      <c r="BO44" s="140">
        <v>244816</v>
      </c>
      <c r="BP44" s="140">
        <v>226665</v>
      </c>
      <c r="BQ44" s="140">
        <v>226723</v>
      </c>
      <c r="BR44" s="140">
        <v>8981</v>
      </c>
      <c r="BS44" s="140">
        <v>-27920</v>
      </c>
      <c r="BT44" s="140">
        <v>17511</v>
      </c>
      <c r="BU44" s="140">
        <v>540187</v>
      </c>
      <c r="BV44" s="140">
        <v>541694</v>
      </c>
      <c r="BW44" s="140">
        <v>1089305</v>
      </c>
      <c r="BX44" s="140">
        <v>18093</v>
      </c>
      <c r="BY44" s="140"/>
      <c r="BZ44" s="140">
        <v>-59</v>
      </c>
      <c r="CA44" s="140">
        <v>11962</v>
      </c>
      <c r="CB44" s="140">
        <v>52713</v>
      </c>
      <c r="CC44" s="140">
        <v>707964</v>
      </c>
      <c r="CD44" s="140">
        <v>24935</v>
      </c>
      <c r="CE44" s="140">
        <v>58989</v>
      </c>
      <c r="CF44" s="140"/>
      <c r="CG44" s="140">
        <v>590</v>
      </c>
      <c r="CH44" s="142">
        <v>0.3</v>
      </c>
      <c r="CI44" s="140">
        <v>255870</v>
      </c>
      <c r="CJ44" s="140">
        <v>72014</v>
      </c>
      <c r="CK44" s="140">
        <v>6760355</v>
      </c>
      <c r="CL44" s="140">
        <v>2564684</v>
      </c>
      <c r="CM44" s="140">
        <v>3867787</v>
      </c>
      <c r="CN44" s="140"/>
      <c r="CO44" s="140"/>
      <c r="CP44" s="140"/>
      <c r="CQ44" s="140"/>
    </row>
    <row r="45" spans="1:95" x14ac:dyDescent="0.25">
      <c r="A45" s="140">
        <v>201912</v>
      </c>
      <c r="B45" s="140">
        <v>9090</v>
      </c>
      <c r="C45" s="141" t="s">
        <v>1121</v>
      </c>
      <c r="D45" s="141" t="s">
        <v>1080</v>
      </c>
      <c r="E45" s="140">
        <v>434425</v>
      </c>
      <c r="F45" s="140">
        <v>0</v>
      </c>
      <c r="G45" s="140">
        <v>0</v>
      </c>
      <c r="H45" s="140">
        <v>2094969</v>
      </c>
      <c r="I45" s="140">
        <v>86364</v>
      </c>
      <c r="J45" s="140">
        <v>0</v>
      </c>
      <c r="K45" s="140">
        <v>0</v>
      </c>
      <c r="L45" s="140">
        <v>105616</v>
      </c>
      <c r="M45" s="140">
        <v>11213</v>
      </c>
      <c r="N45" s="140">
        <v>19252</v>
      </c>
      <c r="O45" s="140">
        <v>185638</v>
      </c>
      <c r="P45" s="140">
        <v>100707</v>
      </c>
      <c r="Q45" s="140">
        <v>101214</v>
      </c>
      <c r="R45" s="140">
        <v>0</v>
      </c>
      <c r="S45" s="140">
        <v>2600720</v>
      </c>
      <c r="T45" s="140">
        <v>28994</v>
      </c>
      <c r="U45" s="140">
        <v>390375</v>
      </c>
      <c r="V45" s="140">
        <v>10352927</v>
      </c>
      <c r="W45" s="140">
        <v>5264</v>
      </c>
      <c r="X45" s="140">
        <v>4251524</v>
      </c>
      <c r="Y45" s="140">
        <v>0</v>
      </c>
      <c r="Z45" s="140">
        <v>26380</v>
      </c>
      <c r="AA45" s="140">
        <v>15886</v>
      </c>
      <c r="AB45" s="140">
        <v>468550</v>
      </c>
      <c r="AC45" s="140">
        <v>0</v>
      </c>
      <c r="AD45" s="140">
        <v>0</v>
      </c>
      <c r="AE45" s="140">
        <v>0</v>
      </c>
      <c r="AF45" s="140">
        <v>0</v>
      </c>
      <c r="AG45" s="140">
        <v>1796813</v>
      </c>
      <c r="AH45" s="140">
        <v>0</v>
      </c>
      <c r="AI45" s="140">
        <v>71264</v>
      </c>
      <c r="AJ45" s="140">
        <v>0</v>
      </c>
      <c r="AK45" s="140">
        <v>0</v>
      </c>
      <c r="AL45" s="140">
        <v>1257000</v>
      </c>
      <c r="AM45" s="140"/>
      <c r="AN45" s="140">
        <v>0</v>
      </c>
      <c r="AO45" s="140">
        <v>71264</v>
      </c>
      <c r="AP45" s="140">
        <v>0</v>
      </c>
      <c r="AQ45" s="140">
        <v>0</v>
      </c>
      <c r="AR45" s="140">
        <v>13646</v>
      </c>
      <c r="AS45" s="140">
        <v>6134260</v>
      </c>
      <c r="AT45" s="140">
        <v>2094969</v>
      </c>
      <c r="AU45" s="140">
        <v>30000</v>
      </c>
      <c r="AV45" s="140">
        <v>0</v>
      </c>
      <c r="AW45" s="140">
        <v>6627</v>
      </c>
      <c r="AX45" s="140">
        <v>8524757</v>
      </c>
      <c r="AY45" s="140">
        <v>0</v>
      </c>
      <c r="AZ45" s="140">
        <v>0</v>
      </c>
      <c r="BA45" s="140">
        <v>245255</v>
      </c>
      <c r="BB45" s="140">
        <v>0</v>
      </c>
      <c r="BC45" s="140">
        <v>4711</v>
      </c>
      <c r="BD45" s="140"/>
      <c r="BE45" s="140">
        <v>8865</v>
      </c>
      <c r="BF45" s="140">
        <v>31358</v>
      </c>
      <c r="BG45" s="140">
        <v>0</v>
      </c>
      <c r="BH45" s="140">
        <v>17782</v>
      </c>
      <c r="BI45" s="140">
        <v>10352927</v>
      </c>
      <c r="BJ45" s="140">
        <v>181659</v>
      </c>
      <c r="BK45" s="140">
        <v>15637</v>
      </c>
      <c r="BL45" s="140">
        <v>-34781</v>
      </c>
      <c r="BM45" s="140">
        <v>192227</v>
      </c>
      <c r="BN45" s="140">
        <v>11716</v>
      </c>
      <c r="BO45" s="140">
        <v>219339</v>
      </c>
      <c r="BP45" s="140">
        <v>192227</v>
      </c>
      <c r="BQ45" s="140">
        <v>192227</v>
      </c>
      <c r="BR45" s="140">
        <v>2225</v>
      </c>
      <c r="BS45" s="140">
        <v>83052</v>
      </c>
      <c r="BT45" s="140">
        <v>1859</v>
      </c>
      <c r="BU45" s="140">
        <v>178114</v>
      </c>
      <c r="BV45" s="140">
        <v>144847</v>
      </c>
      <c r="BW45" s="140">
        <v>334961</v>
      </c>
      <c r="BX45" s="140">
        <v>27112</v>
      </c>
      <c r="BY45" s="140">
        <v>0</v>
      </c>
      <c r="BZ45" s="140">
        <v>0</v>
      </c>
      <c r="CA45" s="140">
        <v>1275</v>
      </c>
      <c r="CB45" s="140">
        <v>3545</v>
      </c>
      <c r="CC45" s="140">
        <v>230483</v>
      </c>
      <c r="CD45" s="140">
        <v>13858</v>
      </c>
      <c r="CE45" s="140">
        <v>0</v>
      </c>
      <c r="CF45" s="140"/>
      <c r="CG45" s="140">
        <v>0</v>
      </c>
      <c r="CH45" s="142">
        <v>0</v>
      </c>
      <c r="CI45" s="140">
        <v>198052</v>
      </c>
      <c r="CJ45" s="140">
        <v>749185</v>
      </c>
      <c r="CK45" s="140">
        <v>2047110</v>
      </c>
      <c r="CL45" s="140">
        <v>781093</v>
      </c>
      <c r="CM45" s="140">
        <v>318779</v>
      </c>
      <c r="CN45" s="140">
        <v>415423</v>
      </c>
      <c r="CO45" s="140">
        <v>288701</v>
      </c>
      <c r="CP45" s="140">
        <v>0</v>
      </c>
      <c r="CQ45" s="140">
        <v>126722</v>
      </c>
    </row>
    <row r="46" spans="1:95" x14ac:dyDescent="0.25">
      <c r="A46" s="140">
        <v>201912</v>
      </c>
      <c r="B46" s="140">
        <v>9070</v>
      </c>
      <c r="C46" s="141" t="s">
        <v>1122</v>
      </c>
      <c r="D46" s="141" t="s">
        <v>1080</v>
      </c>
      <c r="E46" s="140">
        <v>1154679</v>
      </c>
      <c r="F46" s="140">
        <v>23118</v>
      </c>
      <c r="G46" s="140">
        <v>55946</v>
      </c>
      <c r="H46" s="140">
        <v>3789894</v>
      </c>
      <c r="I46" s="140">
        <v>167107</v>
      </c>
      <c r="J46" s="140"/>
      <c r="K46" s="140"/>
      <c r="L46" s="140">
        <v>547765</v>
      </c>
      <c r="M46" s="140">
        <v>40291</v>
      </c>
      <c r="N46" s="140">
        <v>380658</v>
      </c>
      <c r="O46" s="140">
        <v>306419</v>
      </c>
      <c r="P46" s="140">
        <v>166455</v>
      </c>
      <c r="Q46" s="140">
        <v>18006</v>
      </c>
      <c r="R46" s="140"/>
      <c r="S46" s="140">
        <v>3690123</v>
      </c>
      <c r="T46" s="140">
        <v>77618</v>
      </c>
      <c r="U46" s="140">
        <v>1062722</v>
      </c>
      <c r="V46" s="140">
        <v>25398581</v>
      </c>
      <c r="W46" s="140">
        <v>3505</v>
      </c>
      <c r="X46" s="140">
        <v>14218339</v>
      </c>
      <c r="Y46" s="140">
        <v>46931</v>
      </c>
      <c r="Z46" s="140">
        <v>164509</v>
      </c>
      <c r="AA46" s="140">
        <v>32261</v>
      </c>
      <c r="AB46" s="140">
        <v>2064763</v>
      </c>
      <c r="AC46" s="140">
        <v>9489</v>
      </c>
      <c r="AD46" s="140"/>
      <c r="AE46" s="140"/>
      <c r="AF46" s="140"/>
      <c r="AG46" s="140">
        <v>4279202</v>
      </c>
      <c r="AH46" s="140">
        <v>373936</v>
      </c>
      <c r="AI46" s="140">
        <v>75239</v>
      </c>
      <c r="AJ46" s="140">
        <v>9489</v>
      </c>
      <c r="AK46" s="140"/>
      <c r="AL46" s="140">
        <v>1905598</v>
      </c>
      <c r="AM46" s="140"/>
      <c r="AN46" s="140"/>
      <c r="AO46" s="140">
        <v>299352</v>
      </c>
      <c r="AP46" s="140">
        <v>224114</v>
      </c>
      <c r="AQ46" s="140"/>
      <c r="AR46" s="140"/>
      <c r="AS46" s="140">
        <v>16281739</v>
      </c>
      <c r="AT46" s="140">
        <v>3789894</v>
      </c>
      <c r="AU46" s="140">
        <v>70296</v>
      </c>
      <c r="AV46" s="140"/>
      <c r="AW46" s="140">
        <v>8177</v>
      </c>
      <c r="AX46" s="140">
        <v>20682288</v>
      </c>
      <c r="AY46" s="140">
        <v>0</v>
      </c>
      <c r="AZ46" s="140"/>
      <c r="BA46" s="140">
        <v>532182</v>
      </c>
      <c r="BB46" s="140"/>
      <c r="BC46" s="140">
        <v>11286</v>
      </c>
      <c r="BD46" s="140"/>
      <c r="BE46" s="140">
        <v>30031</v>
      </c>
      <c r="BF46" s="140">
        <v>63155</v>
      </c>
      <c r="BG46" s="140"/>
      <c r="BH46" s="140">
        <v>21838</v>
      </c>
      <c r="BI46" s="140">
        <v>25398581</v>
      </c>
      <c r="BJ46" s="140">
        <v>681955</v>
      </c>
      <c r="BK46" s="140">
        <v>29981</v>
      </c>
      <c r="BL46" s="140">
        <v>135062</v>
      </c>
      <c r="BM46" s="140">
        <v>525026</v>
      </c>
      <c r="BN46" s="140">
        <v>17568</v>
      </c>
      <c r="BO46" s="140">
        <v>606131</v>
      </c>
      <c r="BP46" s="140">
        <v>525026</v>
      </c>
      <c r="BQ46" s="140">
        <v>525026</v>
      </c>
      <c r="BR46" s="140">
        <v>8604</v>
      </c>
      <c r="BS46" s="140">
        <v>242582</v>
      </c>
      <c r="BT46" s="140">
        <v>26604</v>
      </c>
      <c r="BU46" s="140">
        <v>645224</v>
      </c>
      <c r="BV46" s="140">
        <v>490383</v>
      </c>
      <c r="BW46" s="140">
        <v>1140694</v>
      </c>
      <c r="BX46" s="140">
        <v>81106</v>
      </c>
      <c r="BY46" s="140"/>
      <c r="BZ46" s="140"/>
      <c r="CA46" s="140">
        <v>1582</v>
      </c>
      <c r="CB46" s="140">
        <v>36731</v>
      </c>
      <c r="CC46" s="140">
        <v>636692</v>
      </c>
      <c r="CD46" s="140">
        <v>31691</v>
      </c>
      <c r="CE46" s="140"/>
      <c r="CF46" s="140"/>
      <c r="CG46" s="140"/>
      <c r="CH46" s="142"/>
      <c r="CI46" s="140">
        <v>1025832</v>
      </c>
      <c r="CJ46" s="140">
        <v>2448527</v>
      </c>
      <c r="CK46" s="140">
        <v>8108315</v>
      </c>
      <c r="CL46" s="140">
        <v>3323814</v>
      </c>
      <c r="CM46" s="140">
        <v>1310141</v>
      </c>
      <c r="CN46" s="140"/>
      <c r="CO46" s="140"/>
      <c r="CP46" s="140"/>
      <c r="CQ46" s="140"/>
    </row>
    <row r="47" spans="1:95" x14ac:dyDescent="0.25">
      <c r="A47" s="140">
        <v>201912</v>
      </c>
      <c r="B47" s="140">
        <v>9682</v>
      </c>
      <c r="C47" s="141" t="s">
        <v>1123</v>
      </c>
      <c r="D47" s="141" t="s">
        <v>1080</v>
      </c>
      <c r="E47" s="140">
        <v>51262</v>
      </c>
      <c r="F47" s="140"/>
      <c r="G47" s="140">
        <v>929</v>
      </c>
      <c r="H47" s="140">
        <v>277322</v>
      </c>
      <c r="I47" s="140">
        <v>12176</v>
      </c>
      <c r="J47" s="140"/>
      <c r="K47" s="140"/>
      <c r="L47" s="140">
        <v>12176</v>
      </c>
      <c r="M47" s="140"/>
      <c r="N47" s="140"/>
      <c r="O47" s="140">
        <v>55613</v>
      </c>
      <c r="P47" s="140"/>
      <c r="Q47" s="140"/>
      <c r="R47" s="140"/>
      <c r="S47" s="140">
        <v>1017783</v>
      </c>
      <c r="T47" s="140">
        <v>2932</v>
      </c>
      <c r="U47" s="140">
        <v>102802</v>
      </c>
      <c r="V47" s="140">
        <v>2265152</v>
      </c>
      <c r="W47" s="140">
        <v>788</v>
      </c>
      <c r="X47" s="140">
        <v>734555</v>
      </c>
      <c r="Y47" s="140">
        <v>0</v>
      </c>
      <c r="Z47" s="140">
        <v>7953</v>
      </c>
      <c r="AA47" s="140">
        <v>1038</v>
      </c>
      <c r="AB47" s="140"/>
      <c r="AC47" s="140">
        <v>2331</v>
      </c>
      <c r="AD47" s="140"/>
      <c r="AE47" s="140"/>
      <c r="AF47" s="140"/>
      <c r="AG47" s="140">
        <v>327494</v>
      </c>
      <c r="AH47" s="140"/>
      <c r="AI47" s="140"/>
      <c r="AJ47" s="140">
        <v>2331</v>
      </c>
      <c r="AK47" s="140"/>
      <c r="AL47" s="140">
        <v>325163</v>
      </c>
      <c r="AM47" s="140"/>
      <c r="AN47" s="140"/>
      <c r="AO47" s="140"/>
      <c r="AP47" s="140"/>
      <c r="AQ47" s="140"/>
      <c r="AR47" s="140"/>
      <c r="AS47" s="140">
        <v>1627428</v>
      </c>
      <c r="AT47" s="140">
        <v>277322</v>
      </c>
      <c r="AU47" s="140">
        <v>4</v>
      </c>
      <c r="AV47" s="140"/>
      <c r="AW47" s="140">
        <v>416</v>
      </c>
      <c r="AX47" s="140">
        <v>1936589</v>
      </c>
      <c r="AY47" s="140"/>
      <c r="AZ47" s="140"/>
      <c r="BA47" s="140">
        <v>31420</v>
      </c>
      <c r="BB47" s="140"/>
      <c r="BC47" s="140"/>
      <c r="BD47" s="140"/>
      <c r="BE47" s="140">
        <v>390</v>
      </c>
      <c r="BF47" s="140">
        <v>1069</v>
      </c>
      <c r="BG47" s="140"/>
      <c r="BH47" s="140">
        <v>678</v>
      </c>
      <c r="BI47" s="140">
        <v>2265152</v>
      </c>
      <c r="BJ47" s="140">
        <v>49503</v>
      </c>
      <c r="BK47" s="140">
        <v>724</v>
      </c>
      <c r="BL47" s="140">
        <v>-5734</v>
      </c>
      <c r="BM47" s="140">
        <v>31058</v>
      </c>
      <c r="BN47" s="140"/>
      <c r="BO47" s="140">
        <v>37315</v>
      </c>
      <c r="BP47" s="140">
        <v>31058</v>
      </c>
      <c r="BQ47" s="140">
        <v>31058</v>
      </c>
      <c r="BR47" s="140"/>
      <c r="BS47" s="140">
        <v>11903</v>
      </c>
      <c r="BT47" s="140">
        <v>1739</v>
      </c>
      <c r="BU47" s="140">
        <v>49245</v>
      </c>
      <c r="BV47" s="140">
        <v>24618</v>
      </c>
      <c r="BW47" s="140">
        <v>73183</v>
      </c>
      <c r="BX47" s="140">
        <v>6257</v>
      </c>
      <c r="BY47" s="140"/>
      <c r="BZ47" s="140"/>
      <c r="CA47" s="140">
        <v>15</v>
      </c>
      <c r="CB47" s="140">
        <v>258</v>
      </c>
      <c r="CC47" s="140">
        <v>52766</v>
      </c>
      <c r="CD47" s="140">
        <v>1058</v>
      </c>
      <c r="CE47" s="140"/>
      <c r="CF47" s="140"/>
      <c r="CG47" s="140"/>
      <c r="CH47" s="142"/>
      <c r="CI47" s="140">
        <v>81896</v>
      </c>
      <c r="CJ47" s="140">
        <v>69245</v>
      </c>
      <c r="CK47" s="140">
        <v>288868</v>
      </c>
      <c r="CL47" s="140">
        <v>131317</v>
      </c>
      <c r="CM47" s="140">
        <v>6409</v>
      </c>
      <c r="CN47" s="140">
        <v>32506</v>
      </c>
      <c r="CO47" s="140"/>
      <c r="CP47" s="140"/>
      <c r="CQ47" s="140">
        <v>32506</v>
      </c>
    </row>
    <row r="48" spans="1:95" x14ac:dyDescent="0.25">
      <c r="A48" s="140">
        <v>201912</v>
      </c>
      <c r="B48" s="140">
        <v>8079</v>
      </c>
      <c r="C48" s="141" t="s">
        <v>1124</v>
      </c>
      <c r="D48" s="141" t="s">
        <v>1080</v>
      </c>
      <c r="E48" s="140">
        <v>2210616</v>
      </c>
      <c r="F48" s="140"/>
      <c r="G48" s="140">
        <v>178021</v>
      </c>
      <c r="H48" s="140">
        <v>19041756</v>
      </c>
      <c r="I48" s="140">
        <v>853013</v>
      </c>
      <c r="J48" s="140">
        <v>72234</v>
      </c>
      <c r="K48" s="140"/>
      <c r="L48" s="140">
        <v>925247</v>
      </c>
      <c r="M48" s="140">
        <v>238937</v>
      </c>
      <c r="N48" s="140"/>
      <c r="O48" s="140">
        <v>2427852</v>
      </c>
      <c r="P48" s="140">
        <v>146937</v>
      </c>
      <c r="Q48" s="140">
        <v>2362525</v>
      </c>
      <c r="R48" s="140"/>
      <c r="S48" s="140">
        <v>32356734</v>
      </c>
      <c r="T48" s="140">
        <v>68194</v>
      </c>
      <c r="U48" s="140">
        <v>8862935</v>
      </c>
      <c r="V48" s="140">
        <v>149952721</v>
      </c>
      <c r="W48" s="140">
        <v>14762</v>
      </c>
      <c r="X48" s="140">
        <v>61012883</v>
      </c>
      <c r="Y48" s="140">
        <v>12602579</v>
      </c>
      <c r="Z48" s="140">
        <v>7442084</v>
      </c>
      <c r="AA48" s="140">
        <v>60659</v>
      </c>
      <c r="AB48" s="140">
        <v>617540</v>
      </c>
      <c r="AC48" s="140">
        <v>115952</v>
      </c>
      <c r="AD48" s="140"/>
      <c r="AE48" s="140"/>
      <c r="AF48" s="140"/>
      <c r="AG48" s="140">
        <v>11726356</v>
      </c>
      <c r="AH48" s="140">
        <v>1863290</v>
      </c>
      <c r="AI48" s="140"/>
      <c r="AJ48" s="140">
        <v>115952</v>
      </c>
      <c r="AK48" s="140"/>
      <c r="AL48" s="140">
        <v>9802780</v>
      </c>
      <c r="AM48" s="140"/>
      <c r="AN48" s="140">
        <v>425367</v>
      </c>
      <c r="AO48" s="140">
        <v>1190084</v>
      </c>
      <c r="AP48" s="140">
        <v>764717</v>
      </c>
      <c r="AQ48" s="140"/>
      <c r="AR48" s="140"/>
      <c r="AS48" s="140">
        <v>86429941</v>
      </c>
      <c r="AT48" s="140">
        <v>19042281</v>
      </c>
      <c r="AU48" s="140">
        <v>5738616</v>
      </c>
      <c r="AV48" s="140"/>
      <c r="AW48" s="140">
        <v>2852</v>
      </c>
      <c r="AX48" s="140">
        <v>135887549</v>
      </c>
      <c r="AY48" s="140">
        <v>7436707</v>
      </c>
      <c r="AZ48" s="140"/>
      <c r="BA48" s="140">
        <v>17237152</v>
      </c>
      <c r="BB48" s="140"/>
      <c r="BC48" s="140">
        <v>2671</v>
      </c>
      <c r="BD48" s="140"/>
      <c r="BE48" s="140">
        <v>139852</v>
      </c>
      <c r="BF48" s="140">
        <v>475526</v>
      </c>
      <c r="BG48" s="140">
        <v>289538</v>
      </c>
      <c r="BH48" s="140">
        <v>43465</v>
      </c>
      <c r="BI48" s="140">
        <v>149952721</v>
      </c>
      <c r="BJ48" s="140">
        <v>1876107</v>
      </c>
      <c r="BK48" s="140">
        <v>101132</v>
      </c>
      <c r="BL48" s="140">
        <v>-90336</v>
      </c>
      <c r="BM48" s="140">
        <v>860906</v>
      </c>
      <c r="BN48" s="140">
        <v>64</v>
      </c>
      <c r="BO48" s="140">
        <v>1078945</v>
      </c>
      <c r="BP48" s="140">
        <v>860906</v>
      </c>
      <c r="BQ48" s="140">
        <v>860910</v>
      </c>
      <c r="BR48" s="140">
        <v>29134</v>
      </c>
      <c r="BS48" s="140">
        <v>240295</v>
      </c>
      <c r="BT48" s="140">
        <v>284908</v>
      </c>
      <c r="BU48" s="140">
        <v>1710894</v>
      </c>
      <c r="BV48" s="140">
        <v>2058115</v>
      </c>
      <c r="BW48" s="140">
        <v>3514358</v>
      </c>
      <c r="BX48" s="140">
        <v>218035</v>
      </c>
      <c r="BY48" s="140"/>
      <c r="BZ48" s="140"/>
      <c r="CA48" s="140">
        <v>28427</v>
      </c>
      <c r="CB48" s="140">
        <v>165213</v>
      </c>
      <c r="CC48" s="140">
        <v>2665683</v>
      </c>
      <c r="CD48" s="140">
        <v>30257</v>
      </c>
      <c r="CE48" s="140">
        <v>245146</v>
      </c>
      <c r="CF48" s="140"/>
      <c r="CG48" s="140">
        <v>24515</v>
      </c>
      <c r="CH48" s="142">
        <v>4</v>
      </c>
      <c r="CI48" s="140">
        <v>4156276</v>
      </c>
      <c r="CJ48" s="140">
        <v>9351292</v>
      </c>
      <c r="CK48" s="140">
        <v>20069055</v>
      </c>
      <c r="CL48" s="140">
        <v>4794324</v>
      </c>
      <c r="CM48" s="140">
        <v>1767163</v>
      </c>
      <c r="CN48" s="140">
        <v>1326460</v>
      </c>
      <c r="CO48" s="140">
        <v>1242395</v>
      </c>
      <c r="CP48" s="140"/>
      <c r="CQ48" s="140">
        <v>84065</v>
      </c>
    </row>
    <row r="49" spans="1:95" x14ac:dyDescent="0.25">
      <c r="A49" s="140">
        <v>201912</v>
      </c>
      <c r="B49" s="140">
        <v>6880</v>
      </c>
      <c r="C49" s="141" t="s">
        <v>1125</v>
      </c>
      <c r="D49" s="141" t="s">
        <v>1080</v>
      </c>
      <c r="E49" s="140">
        <v>44681</v>
      </c>
      <c r="F49" s="140">
        <v>30571</v>
      </c>
      <c r="G49" s="140">
        <v>466</v>
      </c>
      <c r="H49" s="140">
        <v>609231</v>
      </c>
      <c r="I49" s="140">
        <v>23197</v>
      </c>
      <c r="J49" s="140">
        <v>3043</v>
      </c>
      <c r="K49" s="140"/>
      <c r="L49" s="140">
        <v>26852</v>
      </c>
      <c r="M49" s="140"/>
      <c r="N49" s="140">
        <v>612</v>
      </c>
      <c r="O49" s="140">
        <v>75084</v>
      </c>
      <c r="P49" s="140"/>
      <c r="Q49" s="140">
        <v>20231</v>
      </c>
      <c r="R49" s="140"/>
      <c r="S49" s="140">
        <v>204412</v>
      </c>
      <c r="T49" s="140">
        <v>2067</v>
      </c>
      <c r="U49" s="140">
        <v>548763</v>
      </c>
      <c r="V49" s="140">
        <v>3466589</v>
      </c>
      <c r="W49" s="140">
        <v>11331</v>
      </c>
      <c r="X49" s="140">
        <v>1829837</v>
      </c>
      <c r="Y49" s="140"/>
      <c r="Z49" s="140">
        <v>61949</v>
      </c>
      <c r="AA49" s="140">
        <v>1113</v>
      </c>
      <c r="AB49" s="140">
        <v>65333</v>
      </c>
      <c r="AC49" s="140">
        <v>-564</v>
      </c>
      <c r="AD49" s="140"/>
      <c r="AE49" s="140"/>
      <c r="AF49" s="140"/>
      <c r="AG49" s="140">
        <v>457593</v>
      </c>
      <c r="AH49" s="140">
        <v>40000</v>
      </c>
      <c r="AI49" s="140">
        <v>15216</v>
      </c>
      <c r="AJ49" s="140">
        <v>642</v>
      </c>
      <c r="AK49" s="140">
        <v>26157</v>
      </c>
      <c r="AL49" s="140">
        <v>286451</v>
      </c>
      <c r="AM49" s="140"/>
      <c r="AN49" s="140"/>
      <c r="AO49" s="140">
        <v>80216</v>
      </c>
      <c r="AP49" s="140">
        <v>65000</v>
      </c>
      <c r="AQ49" s="140">
        <v>-1206</v>
      </c>
      <c r="AR49" s="140">
        <v>0</v>
      </c>
      <c r="AS49" s="140">
        <v>2246667</v>
      </c>
      <c r="AT49" s="140">
        <v>609231</v>
      </c>
      <c r="AU49" s="140">
        <v>54115</v>
      </c>
      <c r="AV49" s="140"/>
      <c r="AW49" s="140">
        <v>236</v>
      </c>
      <c r="AX49" s="140">
        <v>2959579</v>
      </c>
      <c r="AY49" s="140">
        <v>15000</v>
      </c>
      <c r="AZ49" s="140"/>
      <c r="BA49" s="140">
        <v>34329</v>
      </c>
      <c r="BB49" s="140"/>
      <c r="BC49" s="140">
        <v>3890</v>
      </c>
      <c r="BD49" s="140"/>
      <c r="BE49" s="140">
        <v>3962</v>
      </c>
      <c r="BF49" s="140">
        <v>9417</v>
      </c>
      <c r="BG49" s="140"/>
      <c r="BH49" s="140">
        <v>1565</v>
      </c>
      <c r="BI49" s="140">
        <v>3466589</v>
      </c>
      <c r="BJ49" s="140">
        <v>85497</v>
      </c>
      <c r="BK49" s="140">
        <v>787</v>
      </c>
      <c r="BL49" s="140">
        <v>-8095</v>
      </c>
      <c r="BM49" s="140">
        <v>74207</v>
      </c>
      <c r="BN49" s="140">
        <v>11953</v>
      </c>
      <c r="BO49" s="140">
        <v>87678</v>
      </c>
      <c r="BP49" s="140">
        <v>73922</v>
      </c>
      <c r="BQ49" s="140">
        <v>74207</v>
      </c>
      <c r="BR49" s="140">
        <v>1661</v>
      </c>
      <c r="BS49" s="140">
        <v>16686</v>
      </c>
      <c r="BT49" s="140">
        <v>1243</v>
      </c>
      <c r="BU49" s="140">
        <v>80111</v>
      </c>
      <c r="BV49" s="140">
        <v>63870</v>
      </c>
      <c r="BW49" s="140">
        <v>145821</v>
      </c>
      <c r="BX49" s="140">
        <v>13471</v>
      </c>
      <c r="BY49" s="140"/>
      <c r="BZ49" s="140">
        <v>-285</v>
      </c>
      <c r="CA49" s="140">
        <v>3532</v>
      </c>
      <c r="CB49" s="140">
        <v>5386</v>
      </c>
      <c r="CC49" s="140">
        <v>92218</v>
      </c>
      <c r="CD49" s="140">
        <v>3083</v>
      </c>
      <c r="CE49" s="140"/>
      <c r="CF49" s="140"/>
      <c r="CG49" s="140"/>
      <c r="CH49" s="142"/>
      <c r="CI49" s="140">
        <v>271616</v>
      </c>
      <c r="CJ49" s="140">
        <v>7290</v>
      </c>
      <c r="CK49" s="140">
        <v>885179</v>
      </c>
      <c r="CL49" s="140">
        <v>431814</v>
      </c>
      <c r="CM49" s="140">
        <v>174459</v>
      </c>
      <c r="CN49" s="140">
        <v>520</v>
      </c>
      <c r="CO49" s="140"/>
      <c r="CP49" s="140"/>
      <c r="CQ49" s="140">
        <v>520</v>
      </c>
    </row>
    <row r="50" spans="1:95" x14ac:dyDescent="0.25">
      <c r="A50" s="140">
        <v>201912</v>
      </c>
      <c r="B50" s="140">
        <v>7730</v>
      </c>
      <c r="C50" s="141" t="s">
        <v>1126</v>
      </c>
      <c r="D50" s="141" t="s">
        <v>1080</v>
      </c>
      <c r="E50" s="140">
        <v>502314</v>
      </c>
      <c r="F50" s="140"/>
      <c r="G50" s="140">
        <v>0</v>
      </c>
      <c r="H50" s="140">
        <v>5232977</v>
      </c>
      <c r="I50" s="140">
        <v>261684</v>
      </c>
      <c r="J50" s="140"/>
      <c r="K50" s="140"/>
      <c r="L50" s="140">
        <v>261684</v>
      </c>
      <c r="M50" s="140">
        <v>17</v>
      </c>
      <c r="N50" s="140"/>
      <c r="O50" s="140">
        <v>395706</v>
      </c>
      <c r="P50" s="140"/>
      <c r="Q50" s="140"/>
      <c r="R50" s="140"/>
      <c r="S50" s="140">
        <v>4268252</v>
      </c>
      <c r="T50" s="140">
        <v>16004</v>
      </c>
      <c r="U50" s="140">
        <v>775266</v>
      </c>
      <c r="V50" s="140">
        <v>22191899</v>
      </c>
      <c r="W50" s="140">
        <v>98000</v>
      </c>
      <c r="X50" s="140">
        <v>10220920</v>
      </c>
      <c r="Y50" s="140"/>
      <c r="Z50" s="140">
        <v>415928</v>
      </c>
      <c r="AA50" s="140">
        <v>4831</v>
      </c>
      <c r="AB50" s="140">
        <v>895982</v>
      </c>
      <c r="AC50" s="140">
        <v>47449</v>
      </c>
      <c r="AD50" s="140"/>
      <c r="AE50" s="140"/>
      <c r="AF50" s="140"/>
      <c r="AG50" s="140">
        <v>2956167</v>
      </c>
      <c r="AH50" s="140">
        <v>347015</v>
      </c>
      <c r="AI50" s="140"/>
      <c r="AJ50" s="140">
        <v>47449</v>
      </c>
      <c r="AK50" s="140"/>
      <c r="AL50" s="140">
        <v>1306137</v>
      </c>
      <c r="AM50" s="140"/>
      <c r="AN50" s="140">
        <v>551600</v>
      </c>
      <c r="AO50" s="140">
        <v>706600</v>
      </c>
      <c r="AP50" s="140">
        <v>155000</v>
      </c>
      <c r="AQ50" s="140"/>
      <c r="AR50" s="140">
        <v>3715</v>
      </c>
      <c r="AS50" s="140">
        <v>13042817</v>
      </c>
      <c r="AT50" s="140">
        <v>5232977</v>
      </c>
      <c r="AU50" s="140">
        <v>13001</v>
      </c>
      <c r="AV50" s="140"/>
      <c r="AW50" s="140">
        <v>18</v>
      </c>
      <c r="AX50" s="140">
        <v>18787957</v>
      </c>
      <c r="AY50" s="140"/>
      <c r="AZ50" s="140"/>
      <c r="BA50" s="140">
        <v>495429</v>
      </c>
      <c r="BB50" s="140"/>
      <c r="BC50" s="140">
        <v>15532</v>
      </c>
      <c r="BD50" s="140"/>
      <c r="BE50" s="140">
        <v>25762</v>
      </c>
      <c r="BF50" s="140">
        <v>100760</v>
      </c>
      <c r="BG50" s="140"/>
      <c r="BH50" s="140">
        <v>59466</v>
      </c>
      <c r="BI50" s="140">
        <v>22191899</v>
      </c>
      <c r="BJ50" s="140">
        <v>553420</v>
      </c>
      <c r="BK50" s="140">
        <v>29547</v>
      </c>
      <c r="BL50" s="140">
        <v>64425</v>
      </c>
      <c r="BM50" s="140">
        <v>477746</v>
      </c>
      <c r="BN50" s="140"/>
      <c r="BO50" s="140">
        <v>482702</v>
      </c>
      <c r="BP50" s="140">
        <v>459989</v>
      </c>
      <c r="BQ50" s="140">
        <v>477746</v>
      </c>
      <c r="BR50" s="140">
        <v>2433</v>
      </c>
      <c r="BS50" s="140">
        <v>184938</v>
      </c>
      <c r="BT50" s="140">
        <v>34520</v>
      </c>
      <c r="BU50" s="140">
        <v>510197</v>
      </c>
      <c r="BV50" s="140">
        <v>363594</v>
      </c>
      <c r="BW50" s="140">
        <v>868287</v>
      </c>
      <c r="BX50" s="140">
        <v>4956</v>
      </c>
      <c r="BY50" s="140"/>
      <c r="BZ50" s="140">
        <v>-17756</v>
      </c>
      <c r="CA50" s="140">
        <v>1569</v>
      </c>
      <c r="CB50" s="140">
        <v>43223</v>
      </c>
      <c r="CC50" s="140">
        <v>477417</v>
      </c>
      <c r="CD50" s="140">
        <v>29017</v>
      </c>
      <c r="CE50" s="140">
        <v>1730</v>
      </c>
      <c r="CF50" s="140"/>
      <c r="CG50" s="140">
        <v>173</v>
      </c>
      <c r="CH50" s="142">
        <v>0.02</v>
      </c>
      <c r="CI50" s="140">
        <v>741057</v>
      </c>
      <c r="CJ50" s="140"/>
      <c r="CK50" s="140">
        <v>3965663</v>
      </c>
      <c r="CL50" s="140">
        <v>2172001</v>
      </c>
      <c r="CM50" s="140">
        <v>1052605</v>
      </c>
      <c r="CN50" s="140">
        <v>157353</v>
      </c>
      <c r="CO50" s="140">
        <v>144799</v>
      </c>
      <c r="CP50" s="140"/>
      <c r="CQ50" s="140">
        <v>12554</v>
      </c>
    </row>
    <row r="51" spans="1:95" x14ac:dyDescent="0.25">
      <c r="A51" s="63"/>
      <c r="B51" s="63"/>
      <c r="C51" s="64"/>
      <c r="D51" s="64"/>
    </row>
    <row r="52" spans="1:95" x14ac:dyDescent="0.25">
      <c r="A52" s="63"/>
      <c r="B52" s="63"/>
      <c r="C52" s="64"/>
      <c r="D52" s="64"/>
    </row>
    <row r="53" spans="1:95" x14ac:dyDescent="0.25">
      <c r="A53" s="63"/>
      <c r="B53" s="63"/>
      <c r="C53" s="64"/>
    </row>
    <row r="54" spans="1:95" x14ac:dyDescent="0.25">
      <c r="A54" s="63"/>
      <c r="B54" s="63"/>
      <c r="C54" s="64"/>
    </row>
  </sheetData>
  <sheetProtection algorithmName="SHA-512" hashValue="rrqWL7m5zrRwHmJ/5FQILWfQbCyZ0RARh+GwIWjKjyTaqTYnST6yhjF51L+E7mDsTN8oFkHpDHP4Zktgygt+Bw==" saltValue="DVBV28kC1f3JJpvqWnSLRA==" spinCount="100000" sheet="1" objects="1" scenarios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8"/>
  <dimension ref="A1:CQ19"/>
  <sheetViews>
    <sheetView workbookViewId="0">
      <pane xSplit="3" ySplit="1" topLeftCell="D5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8" style="3" bestFit="1" customWidth="1"/>
    <col min="2" max="2" width="6" style="3" bestFit="1" customWidth="1"/>
    <col min="3" max="3" width="45.28515625" style="3" bestFit="1" customWidth="1"/>
    <col min="4" max="4" width="16.7109375" style="3" bestFit="1" customWidth="1"/>
    <col min="5" max="7" width="17.42578125" style="62" bestFit="1" customWidth="1"/>
    <col min="8" max="8" width="13.85546875" style="62" bestFit="1" customWidth="1"/>
    <col min="9" max="9" width="17.42578125" style="62" bestFit="1" customWidth="1"/>
    <col min="10" max="10" width="16.42578125" style="62" bestFit="1" customWidth="1"/>
    <col min="11" max="11" width="17.42578125" style="62" bestFit="1" customWidth="1"/>
    <col min="12" max="12" width="16" style="62" bestFit="1" customWidth="1"/>
    <col min="13" max="13" width="15.28515625" style="62" bestFit="1" customWidth="1"/>
    <col min="14" max="14" width="17.42578125" style="62" bestFit="1" customWidth="1"/>
    <col min="15" max="15" width="16.42578125" style="62" bestFit="1" customWidth="1"/>
    <col min="16" max="16" width="12.7109375" style="62" bestFit="1" customWidth="1"/>
    <col min="17" max="18" width="16.28515625" style="62" bestFit="1" customWidth="1"/>
    <col min="19" max="19" width="17.42578125" style="62" bestFit="1" customWidth="1"/>
    <col min="20" max="20" width="16.28515625" style="62" bestFit="1" customWidth="1"/>
    <col min="21" max="23" width="17.42578125" style="62" bestFit="1" customWidth="1"/>
    <col min="24" max="24" width="19" style="62" bestFit="1" customWidth="1"/>
    <col min="25" max="25" width="17.42578125" style="62" bestFit="1" customWidth="1"/>
    <col min="26" max="26" width="16.42578125" style="62" bestFit="1" customWidth="1"/>
    <col min="27" max="28" width="17.42578125" style="62" bestFit="1" customWidth="1"/>
    <col min="29" max="30" width="17.5703125" style="62" bestFit="1" customWidth="1"/>
    <col min="31" max="32" width="16.42578125" style="62" bestFit="1" customWidth="1"/>
    <col min="33" max="33" width="16.5703125" style="62" bestFit="1" customWidth="1"/>
    <col min="34" max="34" width="16.42578125" style="62" bestFit="1" customWidth="1"/>
    <col min="35" max="35" width="15.42578125" style="62" bestFit="1" customWidth="1"/>
    <col min="36" max="36" width="16.7109375" style="62" bestFit="1" customWidth="1"/>
    <col min="37" max="37" width="16.42578125" style="62" bestFit="1" customWidth="1"/>
    <col min="38" max="39" width="19" style="62" bestFit="1" customWidth="1"/>
    <col min="40" max="41" width="17.42578125" style="62" bestFit="1" customWidth="1"/>
    <col min="42" max="42" width="17.140625" style="62" bestFit="1" customWidth="1"/>
    <col min="43" max="44" width="17.42578125" style="62" bestFit="1" customWidth="1"/>
    <col min="45" max="45" width="19" style="62" bestFit="1" customWidth="1"/>
    <col min="46" max="46" width="15.28515625" style="62" bestFit="1" customWidth="1"/>
    <col min="47" max="47" width="13.7109375" style="62" bestFit="1" customWidth="1"/>
    <col min="48" max="48" width="16.42578125" style="62" bestFit="1" customWidth="1"/>
    <col min="49" max="49" width="17.42578125" style="62" bestFit="1" customWidth="1"/>
    <col min="50" max="50" width="17.5703125" style="62" bestFit="1" customWidth="1"/>
    <col min="51" max="52" width="16.28515625" style="62" bestFit="1" customWidth="1"/>
    <col min="53" max="53" width="16.42578125" style="62" bestFit="1" customWidth="1"/>
    <col min="54" max="54" width="17.5703125" style="62" bestFit="1" customWidth="1"/>
    <col min="55" max="55" width="16.42578125" style="62" bestFit="1" customWidth="1"/>
    <col min="56" max="56" width="17.42578125" style="62" bestFit="1" customWidth="1"/>
    <col min="57" max="58" width="19" style="62" bestFit="1" customWidth="1"/>
    <col min="59" max="59" width="16.28515625" style="62" bestFit="1" customWidth="1"/>
    <col min="60" max="60" width="17.42578125" style="62" bestFit="1" customWidth="1"/>
    <col min="61" max="61" width="16.28515625" style="62" bestFit="1" customWidth="1"/>
    <col min="62" max="62" width="17.5703125" style="62" bestFit="1" customWidth="1"/>
    <col min="63" max="63" width="17.42578125" style="62" bestFit="1" customWidth="1"/>
    <col min="64" max="64" width="14" style="62" bestFit="1" customWidth="1"/>
    <col min="65" max="66" width="17.5703125" style="62" bestFit="1" customWidth="1"/>
    <col min="67" max="68" width="17.42578125" style="62" bestFit="1" customWidth="1"/>
    <col min="69" max="72" width="16.42578125" style="62" bestFit="1" customWidth="1"/>
    <col min="73" max="73" width="12.85546875" style="62" bestFit="1" customWidth="1"/>
    <col min="74" max="74" width="15.42578125" style="62" bestFit="1" customWidth="1"/>
    <col min="75" max="75" width="16.42578125" style="62" bestFit="1" customWidth="1"/>
    <col min="76" max="76" width="15.42578125" style="62" bestFit="1" customWidth="1"/>
    <col min="77" max="77" width="16.42578125" style="62" bestFit="1" customWidth="1"/>
    <col min="78" max="80" width="15.42578125" style="62" bestFit="1" customWidth="1"/>
    <col min="81" max="81" width="17.42578125" style="62" bestFit="1" customWidth="1"/>
    <col min="82" max="82" width="13.85546875" style="62" bestFit="1" customWidth="1"/>
    <col min="83" max="83" width="14.42578125" style="62" bestFit="1" customWidth="1"/>
    <col min="84" max="84" width="16.42578125" style="62" bestFit="1" customWidth="1"/>
    <col min="85" max="85" width="17.5703125" style="62" bestFit="1" customWidth="1"/>
    <col min="86" max="86" width="16.42578125" style="62" bestFit="1" customWidth="1"/>
    <col min="87" max="87" width="17.5703125" style="62" bestFit="1" customWidth="1"/>
    <col min="88" max="88" width="17.140625" style="62" bestFit="1" customWidth="1"/>
    <col min="89" max="90" width="16.42578125" style="62" bestFit="1" customWidth="1"/>
    <col min="91" max="91" width="12" style="62" bestFit="1" customWidth="1"/>
    <col min="92" max="94" width="9.140625" style="62"/>
    <col min="95" max="16384" width="9.140625" style="3"/>
  </cols>
  <sheetData>
    <row r="1" spans="1:95" x14ac:dyDescent="0.25">
      <c r="A1" s="143" t="s">
        <v>1078</v>
      </c>
      <c r="B1" s="143" t="s">
        <v>1148</v>
      </c>
      <c r="C1" s="143" t="s">
        <v>1365</v>
      </c>
      <c r="D1" s="143" t="s">
        <v>1079</v>
      </c>
      <c r="E1" s="143" t="s">
        <v>1058</v>
      </c>
      <c r="F1" s="143" t="s">
        <v>1056</v>
      </c>
      <c r="G1" s="143" t="s">
        <v>1052</v>
      </c>
      <c r="H1" s="143" t="s">
        <v>1046</v>
      </c>
      <c r="I1" s="143" t="s">
        <v>1049</v>
      </c>
      <c r="J1" s="143" t="s">
        <v>1364</v>
      </c>
      <c r="K1" s="143" t="s">
        <v>1064</v>
      </c>
      <c r="L1" s="143" t="s">
        <v>1051</v>
      </c>
      <c r="M1" s="143" t="s">
        <v>1054</v>
      </c>
      <c r="N1" s="143" t="s">
        <v>1048</v>
      </c>
      <c r="O1" s="143" t="s">
        <v>1062</v>
      </c>
      <c r="P1" s="143" t="s">
        <v>1047</v>
      </c>
      <c r="Q1" s="143" t="s">
        <v>1053</v>
      </c>
      <c r="R1" s="143" t="s">
        <v>1057</v>
      </c>
      <c r="S1" s="143" t="s">
        <v>1061</v>
      </c>
      <c r="T1" s="143" t="s">
        <v>1041</v>
      </c>
      <c r="U1" s="143" t="s">
        <v>1063</v>
      </c>
      <c r="V1" s="143" t="s">
        <v>1040</v>
      </c>
      <c r="W1" s="143" t="s">
        <v>1055</v>
      </c>
      <c r="X1" s="143" t="s">
        <v>1059</v>
      </c>
      <c r="Y1" s="143" t="s">
        <v>1060</v>
      </c>
      <c r="Z1" s="143" t="s">
        <v>1043</v>
      </c>
      <c r="AA1" s="143" t="s">
        <v>1050</v>
      </c>
      <c r="AB1" s="143" t="s">
        <v>1028</v>
      </c>
      <c r="AC1" s="143" t="s">
        <v>1013</v>
      </c>
      <c r="AD1" s="143" t="s">
        <v>1014</v>
      </c>
      <c r="AE1" s="143" t="s">
        <v>1018</v>
      </c>
      <c r="AF1" s="143" t="s">
        <v>1023</v>
      </c>
      <c r="AG1" s="143" t="s">
        <v>1010</v>
      </c>
      <c r="AH1" s="143" t="s">
        <v>1027</v>
      </c>
      <c r="AI1" s="143" t="s">
        <v>1020</v>
      </c>
      <c r="AJ1" s="143" t="s">
        <v>1017</v>
      </c>
      <c r="AK1" s="143" t="s">
        <v>1019</v>
      </c>
      <c r="AL1" s="143" t="s">
        <v>1016</v>
      </c>
      <c r="AM1" s="143" t="s">
        <v>1015</v>
      </c>
      <c r="AN1" s="143" t="s">
        <v>1021</v>
      </c>
      <c r="AO1" s="143" t="s">
        <v>1011</v>
      </c>
      <c r="AP1" s="143" t="s">
        <v>1022</v>
      </c>
      <c r="AQ1" s="143" t="s">
        <v>1012</v>
      </c>
      <c r="AR1" s="143" t="s">
        <v>1037</v>
      </c>
      <c r="AS1" s="143" t="s">
        <v>1036</v>
      </c>
      <c r="AT1" s="143" t="s">
        <v>1045</v>
      </c>
      <c r="AU1" s="143" t="s">
        <v>1044</v>
      </c>
      <c r="AV1" s="143" t="s">
        <v>1035</v>
      </c>
      <c r="AW1" s="143" t="s">
        <v>1026</v>
      </c>
      <c r="AX1" s="143" t="s">
        <v>1024</v>
      </c>
      <c r="AY1" s="143" t="s">
        <v>1039</v>
      </c>
      <c r="AZ1" s="143" t="s">
        <v>1042</v>
      </c>
      <c r="BA1" s="143" t="s">
        <v>1029</v>
      </c>
      <c r="BB1" s="143" t="s">
        <v>1038</v>
      </c>
      <c r="BC1" s="143" t="s">
        <v>1032</v>
      </c>
      <c r="BD1" s="143" t="s">
        <v>1025</v>
      </c>
      <c r="BE1" s="143" t="s">
        <v>1034</v>
      </c>
      <c r="BF1" s="143" t="s">
        <v>1031</v>
      </c>
      <c r="BG1" s="143" t="s">
        <v>1033</v>
      </c>
      <c r="BH1" s="143" t="s">
        <v>1030</v>
      </c>
      <c r="BI1" s="143" t="s">
        <v>1009</v>
      </c>
      <c r="BJ1" s="143" t="s">
        <v>991</v>
      </c>
      <c r="BK1" s="143" t="s">
        <v>1005</v>
      </c>
      <c r="BL1" s="143" t="s">
        <v>1001</v>
      </c>
      <c r="BM1" s="143" t="s">
        <v>1360</v>
      </c>
      <c r="BN1" s="143" t="s">
        <v>999</v>
      </c>
      <c r="BO1" s="143" t="s">
        <v>1000</v>
      </c>
      <c r="BP1" s="143" t="s">
        <v>1362</v>
      </c>
      <c r="BQ1" s="143" t="s">
        <v>1008</v>
      </c>
      <c r="BR1" s="143" t="s">
        <v>1006</v>
      </c>
      <c r="BS1" s="143" t="s">
        <v>1004</v>
      </c>
      <c r="BT1" s="143" t="s">
        <v>995</v>
      </c>
      <c r="BU1" s="143" t="s">
        <v>993</v>
      </c>
      <c r="BV1" s="143" t="s">
        <v>996</v>
      </c>
      <c r="BW1" s="143" t="s">
        <v>997</v>
      </c>
      <c r="BX1" s="143" t="s">
        <v>1003</v>
      </c>
      <c r="BY1" s="143" t="s">
        <v>998</v>
      </c>
      <c r="BZ1" s="143" t="s">
        <v>1361</v>
      </c>
      <c r="CA1" s="143" t="s">
        <v>1002</v>
      </c>
      <c r="CB1" s="143" t="s">
        <v>992</v>
      </c>
      <c r="CC1" s="143" t="s">
        <v>1007</v>
      </c>
      <c r="CD1" s="143" t="s">
        <v>994</v>
      </c>
      <c r="CE1" s="143" t="s">
        <v>1068</v>
      </c>
      <c r="CF1" s="143" t="s">
        <v>1066</v>
      </c>
      <c r="CG1" s="143" t="s">
        <v>1065</v>
      </c>
      <c r="CH1" s="143" t="s">
        <v>1067</v>
      </c>
      <c r="CI1" s="143" t="s">
        <v>1069</v>
      </c>
      <c r="CJ1" s="143" t="s">
        <v>1075</v>
      </c>
      <c r="CK1" s="143" t="s">
        <v>1072</v>
      </c>
      <c r="CL1" s="143" t="s">
        <v>1070</v>
      </c>
      <c r="CM1" s="143" t="s">
        <v>1073</v>
      </c>
      <c r="CN1" s="143" t="s">
        <v>1077</v>
      </c>
      <c r="CO1" s="143" t="s">
        <v>1071</v>
      </c>
      <c r="CP1" s="143" t="s">
        <v>1074</v>
      </c>
      <c r="CQ1" s="143" t="s">
        <v>1076</v>
      </c>
    </row>
    <row r="2" spans="1:95" x14ac:dyDescent="0.25">
      <c r="A2" s="144">
        <v>201912</v>
      </c>
      <c r="B2" s="144">
        <v>13290</v>
      </c>
      <c r="C2" s="145" t="s">
        <v>1127</v>
      </c>
      <c r="D2" s="145" t="s">
        <v>1080</v>
      </c>
      <c r="E2" s="144">
        <v>5386</v>
      </c>
      <c r="F2" s="144"/>
      <c r="G2" s="144">
        <v>2016</v>
      </c>
      <c r="H2" s="144">
        <v>13027</v>
      </c>
      <c r="I2" s="144"/>
      <c r="J2" s="144"/>
      <c r="K2" s="144"/>
      <c r="L2" s="144">
        <v>0</v>
      </c>
      <c r="M2" s="144"/>
      <c r="N2" s="144"/>
      <c r="O2" s="144">
        <v>238642</v>
      </c>
      <c r="P2" s="144"/>
      <c r="Q2" s="144"/>
      <c r="R2" s="144"/>
      <c r="S2" s="144">
        <v>6623</v>
      </c>
      <c r="T2" s="144">
        <v>621</v>
      </c>
      <c r="U2" s="144">
        <v>37306</v>
      </c>
      <c r="V2" s="144">
        <v>612103</v>
      </c>
      <c r="W2" s="144">
        <v>6</v>
      </c>
      <c r="X2" s="144">
        <v>294109</v>
      </c>
      <c r="Y2" s="144"/>
      <c r="Z2" s="144">
        <v>10406</v>
      </c>
      <c r="AA2" s="144">
        <v>3961</v>
      </c>
      <c r="AB2" s="144">
        <v>26515</v>
      </c>
      <c r="AC2" s="144">
        <v>0</v>
      </c>
      <c r="AD2" s="144"/>
      <c r="AE2" s="144"/>
      <c r="AF2" s="144"/>
      <c r="AG2" s="144">
        <v>79217</v>
      </c>
      <c r="AH2" s="144"/>
      <c r="AI2" s="144"/>
      <c r="AJ2" s="144"/>
      <c r="AK2" s="144"/>
      <c r="AL2" s="144">
        <v>52702</v>
      </c>
      <c r="AM2" s="144"/>
      <c r="AN2" s="144"/>
      <c r="AO2" s="144">
        <v>0</v>
      </c>
      <c r="AP2" s="144"/>
      <c r="AQ2" s="144"/>
      <c r="AR2" s="144"/>
      <c r="AS2" s="144">
        <v>514711</v>
      </c>
      <c r="AT2" s="144">
        <v>13027</v>
      </c>
      <c r="AU2" s="144">
        <v>2151</v>
      </c>
      <c r="AV2" s="144"/>
      <c r="AW2" s="144">
        <v>0</v>
      </c>
      <c r="AX2" s="144">
        <v>532794</v>
      </c>
      <c r="AY2" s="144"/>
      <c r="AZ2" s="144"/>
      <c r="BA2" s="144">
        <v>2905</v>
      </c>
      <c r="BB2" s="144"/>
      <c r="BC2" s="144"/>
      <c r="BD2" s="144"/>
      <c r="BE2" s="144">
        <v>67</v>
      </c>
      <c r="BF2" s="144">
        <v>92</v>
      </c>
      <c r="BG2" s="144"/>
      <c r="BH2" s="144">
        <v>25</v>
      </c>
      <c r="BI2" s="144">
        <v>612103</v>
      </c>
      <c r="BJ2" s="144">
        <v>17863</v>
      </c>
      <c r="BK2" s="144">
        <v>677</v>
      </c>
      <c r="BL2" s="144">
        <v>-2931</v>
      </c>
      <c r="BM2" s="144">
        <v>5417</v>
      </c>
      <c r="BN2" s="144"/>
      <c r="BO2" s="144">
        <v>6408</v>
      </c>
      <c r="BP2" s="144">
        <v>5417</v>
      </c>
      <c r="BQ2" s="144">
        <v>5417</v>
      </c>
      <c r="BR2" s="144">
        <v>21</v>
      </c>
      <c r="BS2" s="144">
        <v>367</v>
      </c>
      <c r="BT2" s="144">
        <v>1077</v>
      </c>
      <c r="BU2" s="144">
        <v>16943</v>
      </c>
      <c r="BV2" s="144">
        <v>11452</v>
      </c>
      <c r="BW2" s="144">
        <v>27622</v>
      </c>
      <c r="BX2" s="144">
        <v>991</v>
      </c>
      <c r="BY2" s="144"/>
      <c r="BZ2" s="144"/>
      <c r="CA2" s="144"/>
      <c r="CB2" s="144">
        <v>920</v>
      </c>
      <c r="CC2" s="144">
        <v>23856</v>
      </c>
      <c r="CD2" s="144">
        <v>304</v>
      </c>
      <c r="CE2" s="144"/>
      <c r="CF2" s="144"/>
      <c r="CG2" s="144"/>
      <c r="CH2" s="146"/>
      <c r="CI2" s="144"/>
      <c r="CJ2" s="144"/>
      <c r="CK2" s="144">
        <v>86951</v>
      </c>
      <c r="CL2" s="144">
        <v>25656</v>
      </c>
      <c r="CM2" s="144">
        <v>61295</v>
      </c>
      <c r="CN2" s="144"/>
      <c r="CO2" s="144"/>
      <c r="CP2" s="144"/>
      <c r="CQ2" s="144"/>
    </row>
    <row r="3" spans="1:95" x14ac:dyDescent="0.25">
      <c r="A3" s="144">
        <v>201912</v>
      </c>
      <c r="B3" s="144">
        <v>9634</v>
      </c>
      <c r="C3" s="145" t="s">
        <v>1128</v>
      </c>
      <c r="D3" s="145" t="s">
        <v>1080</v>
      </c>
      <c r="E3" s="144">
        <v>31102</v>
      </c>
      <c r="F3" s="144"/>
      <c r="G3" s="144">
        <v>2460</v>
      </c>
      <c r="H3" s="144">
        <v>16299</v>
      </c>
      <c r="I3" s="144">
        <v>1375</v>
      </c>
      <c r="J3" s="144"/>
      <c r="K3" s="144"/>
      <c r="L3" s="144">
        <v>1574</v>
      </c>
      <c r="M3" s="144"/>
      <c r="N3" s="144">
        <v>199</v>
      </c>
      <c r="O3" s="144">
        <v>2082</v>
      </c>
      <c r="P3" s="144"/>
      <c r="Q3" s="144"/>
      <c r="R3" s="144"/>
      <c r="S3" s="144">
        <v>107066</v>
      </c>
      <c r="T3" s="144">
        <v>639</v>
      </c>
      <c r="U3" s="144">
        <v>68923</v>
      </c>
      <c r="V3" s="144">
        <v>493991</v>
      </c>
      <c r="W3" s="144">
        <v>151</v>
      </c>
      <c r="X3" s="144">
        <v>261045</v>
      </c>
      <c r="Y3" s="144">
        <v>0</v>
      </c>
      <c r="Z3" s="144">
        <v>2378</v>
      </c>
      <c r="AA3" s="144">
        <v>272</v>
      </c>
      <c r="AB3" s="144">
        <v>13731</v>
      </c>
      <c r="AC3" s="144"/>
      <c r="AD3" s="144"/>
      <c r="AE3" s="144"/>
      <c r="AF3" s="144"/>
      <c r="AG3" s="144">
        <v>104093</v>
      </c>
      <c r="AH3" s="144"/>
      <c r="AI3" s="144"/>
      <c r="AJ3" s="144"/>
      <c r="AK3" s="144"/>
      <c r="AL3" s="144">
        <v>90362</v>
      </c>
      <c r="AM3" s="144"/>
      <c r="AN3" s="144"/>
      <c r="AO3" s="144"/>
      <c r="AP3" s="144"/>
      <c r="AQ3" s="144"/>
      <c r="AR3" s="144">
        <v>0</v>
      </c>
      <c r="AS3" s="144">
        <v>364575</v>
      </c>
      <c r="AT3" s="144">
        <v>16299</v>
      </c>
      <c r="AU3" s="144">
        <v>0</v>
      </c>
      <c r="AV3" s="144"/>
      <c r="AW3" s="144">
        <v>73</v>
      </c>
      <c r="AX3" s="144">
        <v>389716</v>
      </c>
      <c r="AY3" s="144"/>
      <c r="AZ3" s="144"/>
      <c r="BA3" s="144">
        <v>8769</v>
      </c>
      <c r="BB3" s="144"/>
      <c r="BC3" s="144"/>
      <c r="BD3" s="144"/>
      <c r="BE3" s="144">
        <v>180</v>
      </c>
      <c r="BF3" s="144">
        <v>182</v>
      </c>
      <c r="BG3" s="144"/>
      <c r="BH3" s="144">
        <v>1</v>
      </c>
      <c r="BI3" s="144">
        <v>493991</v>
      </c>
      <c r="BJ3" s="144">
        <v>16417</v>
      </c>
      <c r="BK3" s="144">
        <v>340</v>
      </c>
      <c r="BL3" s="144">
        <v>3257</v>
      </c>
      <c r="BM3" s="144">
        <v>12387</v>
      </c>
      <c r="BN3" s="144"/>
      <c r="BO3" s="144">
        <v>14372</v>
      </c>
      <c r="BP3" s="144">
        <v>12387</v>
      </c>
      <c r="BQ3" s="144">
        <v>12387</v>
      </c>
      <c r="BR3" s="144">
        <v>31</v>
      </c>
      <c r="BS3" s="144">
        <v>5727</v>
      </c>
      <c r="BT3" s="144">
        <v>22</v>
      </c>
      <c r="BU3" s="144">
        <v>15754</v>
      </c>
      <c r="BV3" s="144">
        <v>8988</v>
      </c>
      <c r="BW3" s="144">
        <v>25446</v>
      </c>
      <c r="BX3" s="144">
        <v>1985</v>
      </c>
      <c r="BY3" s="144"/>
      <c r="BZ3" s="144"/>
      <c r="CA3" s="144">
        <v>7</v>
      </c>
      <c r="CB3" s="144">
        <v>663</v>
      </c>
      <c r="CC3" s="144">
        <v>13229</v>
      </c>
      <c r="CD3" s="144">
        <v>726</v>
      </c>
      <c r="CE3" s="144"/>
      <c r="CF3" s="144"/>
      <c r="CG3" s="144"/>
      <c r="CH3" s="146"/>
      <c r="CI3" s="144">
        <v>48851</v>
      </c>
      <c r="CJ3" s="144"/>
      <c r="CK3" s="144">
        <v>90251</v>
      </c>
      <c r="CL3" s="144"/>
      <c r="CM3" s="144">
        <v>41400</v>
      </c>
      <c r="CN3" s="144"/>
      <c r="CO3" s="144"/>
      <c r="CP3" s="144"/>
      <c r="CQ3" s="144"/>
    </row>
    <row r="4" spans="1:95" x14ac:dyDescent="0.25">
      <c r="A4" s="144">
        <v>201912</v>
      </c>
      <c r="B4" s="144">
        <v>28003</v>
      </c>
      <c r="C4" s="145" t="s">
        <v>1367</v>
      </c>
      <c r="D4" s="145" t="s">
        <v>1080</v>
      </c>
      <c r="E4" s="144"/>
      <c r="F4" s="144"/>
      <c r="G4" s="144">
        <v>172</v>
      </c>
      <c r="H4" s="144"/>
      <c r="I4" s="144">
        <v>3202</v>
      </c>
      <c r="J4" s="144"/>
      <c r="K4" s="144"/>
      <c r="L4" s="144">
        <v>3202</v>
      </c>
      <c r="M4" s="144">
        <v>35699</v>
      </c>
      <c r="N4" s="144"/>
      <c r="O4" s="144">
        <v>8145</v>
      </c>
      <c r="P4" s="144"/>
      <c r="Q4" s="144"/>
      <c r="R4" s="144"/>
      <c r="S4" s="144"/>
      <c r="T4" s="144">
        <v>1247</v>
      </c>
      <c r="U4" s="144">
        <v>222964</v>
      </c>
      <c r="V4" s="144">
        <v>278368</v>
      </c>
      <c r="W4" s="144">
        <v>4659</v>
      </c>
      <c r="X4" s="144">
        <v>2281</v>
      </c>
      <c r="Y4" s="144"/>
      <c r="Z4" s="144"/>
      <c r="AA4" s="144"/>
      <c r="AB4" s="144">
        <v>50400</v>
      </c>
      <c r="AC4" s="144"/>
      <c r="AD4" s="144"/>
      <c r="AE4" s="144"/>
      <c r="AF4" s="144"/>
      <c r="AG4" s="144">
        <v>228071</v>
      </c>
      <c r="AH4" s="144"/>
      <c r="AI4" s="144"/>
      <c r="AJ4" s="144"/>
      <c r="AK4" s="144">
        <v>199600</v>
      </c>
      <c r="AL4" s="144">
        <v>-21929</v>
      </c>
      <c r="AM4" s="144"/>
      <c r="AN4" s="144"/>
      <c r="AO4" s="144"/>
      <c r="AP4" s="144"/>
      <c r="AQ4" s="144"/>
      <c r="AR4" s="144"/>
      <c r="AS4" s="144">
        <v>38074</v>
      </c>
      <c r="AT4" s="144"/>
      <c r="AU4" s="144"/>
      <c r="AV4" s="144"/>
      <c r="AW4" s="144"/>
      <c r="AX4" s="144">
        <v>50296</v>
      </c>
      <c r="AY4" s="144"/>
      <c r="AZ4" s="144"/>
      <c r="BA4" s="144">
        <v>12222</v>
      </c>
      <c r="BB4" s="144"/>
      <c r="BC4" s="144"/>
      <c r="BD4" s="144"/>
      <c r="BE4" s="144"/>
      <c r="BF4" s="144">
        <v>0</v>
      </c>
      <c r="BG4" s="144"/>
      <c r="BH4" s="144">
        <v>0</v>
      </c>
      <c r="BI4" s="144">
        <v>278368</v>
      </c>
      <c r="BJ4" s="144">
        <v>207</v>
      </c>
      <c r="BK4" s="144">
        <v>750</v>
      </c>
      <c r="BL4" s="144">
        <v>123</v>
      </c>
      <c r="BM4" s="144">
        <v>-21929</v>
      </c>
      <c r="BN4" s="144"/>
      <c r="BO4" s="144">
        <v>-26759</v>
      </c>
      <c r="BP4" s="144">
        <v>-21929</v>
      </c>
      <c r="BQ4" s="144">
        <v>-21929</v>
      </c>
      <c r="BR4" s="144"/>
      <c r="BS4" s="144">
        <v>-372</v>
      </c>
      <c r="BT4" s="144">
        <v>0</v>
      </c>
      <c r="BU4" s="144">
        <v>-284</v>
      </c>
      <c r="BV4" s="144">
        <v>1</v>
      </c>
      <c r="BW4" s="144">
        <v>-283</v>
      </c>
      <c r="BX4" s="144">
        <v>-4831</v>
      </c>
      <c r="BY4" s="144"/>
      <c r="BZ4" s="144"/>
      <c r="CA4" s="144"/>
      <c r="CB4" s="144">
        <v>490</v>
      </c>
      <c r="CC4" s="144">
        <v>25231</v>
      </c>
      <c r="CD4" s="144"/>
      <c r="CE4" s="144"/>
      <c r="CF4" s="144"/>
      <c r="CG4" s="144"/>
      <c r="CH4" s="146"/>
      <c r="CI4" s="144"/>
      <c r="CJ4" s="144"/>
      <c r="CK4" s="144"/>
      <c r="CL4" s="144"/>
      <c r="CM4" s="144"/>
      <c r="CN4" s="144"/>
      <c r="CO4" s="144"/>
      <c r="CP4" s="144"/>
      <c r="CQ4" s="144"/>
    </row>
    <row r="5" spans="1:95" x14ac:dyDescent="0.25">
      <c r="A5" s="144">
        <v>201912</v>
      </c>
      <c r="B5" s="144">
        <v>9684</v>
      </c>
      <c r="C5" s="145" t="s">
        <v>1129</v>
      </c>
      <c r="D5" s="145" t="s">
        <v>1080</v>
      </c>
      <c r="E5" s="144">
        <v>24910</v>
      </c>
      <c r="F5" s="144">
        <v>1059</v>
      </c>
      <c r="G5" s="144">
        <v>146</v>
      </c>
      <c r="H5" s="144">
        <v>35042</v>
      </c>
      <c r="I5" s="144">
        <v>5825</v>
      </c>
      <c r="J5" s="144"/>
      <c r="K5" s="144"/>
      <c r="L5" s="144">
        <v>5825</v>
      </c>
      <c r="M5" s="144"/>
      <c r="N5" s="144"/>
      <c r="O5" s="144">
        <v>11709</v>
      </c>
      <c r="P5" s="144"/>
      <c r="Q5" s="144"/>
      <c r="R5" s="144"/>
      <c r="S5" s="144">
        <v>326346</v>
      </c>
      <c r="T5" s="144">
        <v>1245</v>
      </c>
      <c r="U5" s="144">
        <v>9306</v>
      </c>
      <c r="V5" s="144">
        <v>555723</v>
      </c>
      <c r="W5" s="144"/>
      <c r="X5" s="144">
        <v>135698</v>
      </c>
      <c r="Y5" s="144"/>
      <c r="Z5" s="144">
        <v>3731</v>
      </c>
      <c r="AA5" s="144">
        <v>706</v>
      </c>
      <c r="AB5" s="144">
        <v>14165</v>
      </c>
      <c r="AC5" s="144"/>
      <c r="AD5" s="144"/>
      <c r="AE5" s="144"/>
      <c r="AF5" s="144"/>
      <c r="AG5" s="144">
        <v>87750</v>
      </c>
      <c r="AH5" s="144"/>
      <c r="AI5" s="144"/>
      <c r="AJ5" s="144"/>
      <c r="AK5" s="144"/>
      <c r="AL5" s="144">
        <v>73585</v>
      </c>
      <c r="AM5" s="144"/>
      <c r="AN5" s="144"/>
      <c r="AO5" s="144"/>
      <c r="AP5" s="144"/>
      <c r="AQ5" s="144"/>
      <c r="AR5" s="144"/>
      <c r="AS5" s="144">
        <v>422995</v>
      </c>
      <c r="AT5" s="144">
        <v>35042</v>
      </c>
      <c r="AU5" s="144">
        <v>58</v>
      </c>
      <c r="AV5" s="144"/>
      <c r="AW5" s="144">
        <v>138</v>
      </c>
      <c r="AX5" s="144">
        <v>466267</v>
      </c>
      <c r="AY5" s="144"/>
      <c r="AZ5" s="144"/>
      <c r="BA5" s="144">
        <v>8034</v>
      </c>
      <c r="BB5" s="144"/>
      <c r="BC5" s="144"/>
      <c r="BD5" s="144"/>
      <c r="BE5" s="144">
        <v>47</v>
      </c>
      <c r="BF5" s="144">
        <v>1707</v>
      </c>
      <c r="BG5" s="144"/>
      <c r="BH5" s="144">
        <v>1660</v>
      </c>
      <c r="BI5" s="144">
        <v>555723</v>
      </c>
      <c r="BJ5" s="144">
        <v>8686</v>
      </c>
      <c r="BK5" s="144">
        <v>404</v>
      </c>
      <c r="BL5" s="144">
        <v>-4829</v>
      </c>
      <c r="BM5" s="144">
        <v>7231</v>
      </c>
      <c r="BN5" s="144"/>
      <c r="BO5" s="144">
        <v>7231</v>
      </c>
      <c r="BP5" s="144">
        <v>7231</v>
      </c>
      <c r="BQ5" s="144">
        <v>7231</v>
      </c>
      <c r="BR5" s="144">
        <v>0</v>
      </c>
      <c r="BS5" s="144">
        <v>4502</v>
      </c>
      <c r="BT5" s="144">
        <v>167</v>
      </c>
      <c r="BU5" s="144">
        <v>7959</v>
      </c>
      <c r="BV5" s="144">
        <v>7405</v>
      </c>
      <c r="BW5" s="144">
        <v>16110</v>
      </c>
      <c r="BX5" s="144"/>
      <c r="BY5" s="144"/>
      <c r="BZ5" s="144"/>
      <c r="CA5" s="144">
        <v>2</v>
      </c>
      <c r="CB5" s="144">
        <v>727</v>
      </c>
      <c r="CC5" s="144">
        <v>17805</v>
      </c>
      <c r="CD5" s="144">
        <v>912</v>
      </c>
      <c r="CE5" s="144"/>
      <c r="CF5" s="144"/>
      <c r="CG5" s="144"/>
      <c r="CH5" s="146"/>
      <c r="CI5" s="144">
        <v>22742</v>
      </c>
      <c r="CJ5" s="144">
        <v>17188</v>
      </c>
      <c r="CK5" s="144">
        <v>70512</v>
      </c>
      <c r="CL5" s="144">
        <v>29307</v>
      </c>
      <c r="CM5" s="144">
        <v>1275</v>
      </c>
      <c r="CN5" s="144"/>
      <c r="CO5" s="144"/>
      <c r="CP5" s="144"/>
      <c r="CQ5" s="144"/>
    </row>
    <row r="6" spans="1:95" x14ac:dyDescent="0.25">
      <c r="A6" s="144">
        <v>201912</v>
      </c>
      <c r="B6" s="144">
        <v>13070</v>
      </c>
      <c r="C6" s="145" t="s">
        <v>1130</v>
      </c>
      <c r="D6" s="145" t="s">
        <v>1080</v>
      </c>
      <c r="E6" s="144">
        <v>19794</v>
      </c>
      <c r="F6" s="144"/>
      <c r="G6" s="144">
        <v>21</v>
      </c>
      <c r="H6" s="144">
        <v>30964</v>
      </c>
      <c r="I6" s="144">
        <v>2119</v>
      </c>
      <c r="J6" s="144"/>
      <c r="K6" s="144"/>
      <c r="L6" s="144">
        <v>2814</v>
      </c>
      <c r="M6" s="144">
        <v>526</v>
      </c>
      <c r="N6" s="144">
        <v>695</v>
      </c>
      <c r="O6" s="144">
        <v>61785</v>
      </c>
      <c r="P6" s="144"/>
      <c r="Q6" s="144"/>
      <c r="R6" s="144"/>
      <c r="S6" s="144">
        <v>124317</v>
      </c>
      <c r="T6" s="144">
        <v>469</v>
      </c>
      <c r="U6" s="144">
        <v>35399</v>
      </c>
      <c r="V6" s="144">
        <v>511399</v>
      </c>
      <c r="W6" s="144">
        <v>536</v>
      </c>
      <c r="X6" s="144">
        <v>225034</v>
      </c>
      <c r="Y6" s="144"/>
      <c r="Z6" s="144">
        <v>8882</v>
      </c>
      <c r="AA6" s="144">
        <v>858</v>
      </c>
      <c r="AB6" s="144">
        <v>8583</v>
      </c>
      <c r="AC6" s="144">
        <v>389</v>
      </c>
      <c r="AD6" s="144"/>
      <c r="AE6" s="144"/>
      <c r="AF6" s="144"/>
      <c r="AG6" s="144">
        <v>66038</v>
      </c>
      <c r="AH6" s="144">
        <v>500</v>
      </c>
      <c r="AI6" s="144"/>
      <c r="AJ6" s="144">
        <v>389</v>
      </c>
      <c r="AK6" s="144"/>
      <c r="AL6" s="144">
        <v>57067</v>
      </c>
      <c r="AM6" s="144"/>
      <c r="AN6" s="144"/>
      <c r="AO6" s="144">
        <v>0</v>
      </c>
      <c r="AP6" s="144"/>
      <c r="AQ6" s="144"/>
      <c r="AR6" s="144"/>
      <c r="AS6" s="144">
        <v>398767</v>
      </c>
      <c r="AT6" s="144">
        <v>30964</v>
      </c>
      <c r="AU6" s="144">
        <v>0</v>
      </c>
      <c r="AV6" s="144"/>
      <c r="AW6" s="144">
        <v>24</v>
      </c>
      <c r="AX6" s="144">
        <v>444009</v>
      </c>
      <c r="AY6" s="144"/>
      <c r="AZ6" s="144"/>
      <c r="BA6" s="144">
        <v>14254</v>
      </c>
      <c r="BB6" s="144"/>
      <c r="BC6" s="144"/>
      <c r="BD6" s="144"/>
      <c r="BE6" s="144">
        <v>398</v>
      </c>
      <c r="BF6" s="144">
        <v>852</v>
      </c>
      <c r="BG6" s="144"/>
      <c r="BH6" s="144">
        <v>454</v>
      </c>
      <c r="BI6" s="144">
        <v>511399</v>
      </c>
      <c r="BJ6" s="144">
        <v>9929</v>
      </c>
      <c r="BK6" s="144">
        <v>572</v>
      </c>
      <c r="BL6" s="144">
        <v>998</v>
      </c>
      <c r="BM6" s="144">
        <v>727</v>
      </c>
      <c r="BN6" s="144"/>
      <c r="BO6" s="144">
        <v>723</v>
      </c>
      <c r="BP6" s="144">
        <v>727</v>
      </c>
      <c r="BQ6" s="144">
        <v>727</v>
      </c>
      <c r="BR6" s="144">
        <v>109</v>
      </c>
      <c r="BS6" s="144">
        <v>3127</v>
      </c>
      <c r="BT6" s="144">
        <v>525</v>
      </c>
      <c r="BU6" s="144">
        <v>9666</v>
      </c>
      <c r="BV6" s="144">
        <v>6713</v>
      </c>
      <c r="BW6" s="144">
        <v>16355</v>
      </c>
      <c r="BX6" s="144">
        <v>-4</v>
      </c>
      <c r="BY6" s="144"/>
      <c r="BZ6" s="144">
        <v>0</v>
      </c>
      <c r="CA6" s="144">
        <v>7</v>
      </c>
      <c r="CB6" s="144">
        <v>262</v>
      </c>
      <c r="CC6" s="144">
        <v>17292</v>
      </c>
      <c r="CD6" s="144">
        <v>501</v>
      </c>
      <c r="CE6" s="144"/>
      <c r="CF6" s="144"/>
      <c r="CG6" s="144"/>
      <c r="CH6" s="146"/>
      <c r="CI6" s="144">
        <v>36833</v>
      </c>
      <c r="CJ6" s="144"/>
      <c r="CK6" s="144">
        <v>67526</v>
      </c>
      <c r="CL6" s="144">
        <v>20930</v>
      </c>
      <c r="CM6" s="144">
        <v>9764</v>
      </c>
      <c r="CN6" s="144">
        <v>0</v>
      </c>
      <c r="CO6" s="144"/>
      <c r="CP6" s="144"/>
      <c r="CQ6" s="144"/>
    </row>
    <row r="7" spans="1:95" x14ac:dyDescent="0.25">
      <c r="A7" s="144">
        <v>201912</v>
      </c>
      <c r="B7" s="144">
        <v>9135</v>
      </c>
      <c r="C7" s="145" t="s">
        <v>1131</v>
      </c>
      <c r="D7" s="145" t="s">
        <v>1080</v>
      </c>
      <c r="E7" s="144">
        <v>23633</v>
      </c>
      <c r="F7" s="144"/>
      <c r="G7" s="144">
        <v>569</v>
      </c>
      <c r="H7" s="144"/>
      <c r="I7" s="144">
        <v>1440</v>
      </c>
      <c r="J7" s="144"/>
      <c r="K7" s="144"/>
      <c r="L7" s="144">
        <v>1440</v>
      </c>
      <c r="M7" s="144"/>
      <c r="N7" s="144"/>
      <c r="O7" s="144">
        <v>61996</v>
      </c>
      <c r="P7" s="144"/>
      <c r="Q7" s="144"/>
      <c r="R7" s="144"/>
      <c r="S7" s="144">
        <v>151706</v>
      </c>
      <c r="T7" s="144">
        <v>1852</v>
      </c>
      <c r="U7" s="144">
        <v>45451</v>
      </c>
      <c r="V7" s="144">
        <v>471368</v>
      </c>
      <c r="W7" s="144"/>
      <c r="X7" s="144">
        <v>181583</v>
      </c>
      <c r="Y7" s="144">
        <v>0</v>
      </c>
      <c r="Z7" s="144">
        <v>2643</v>
      </c>
      <c r="AA7" s="144">
        <v>494</v>
      </c>
      <c r="AB7" s="144">
        <v>13966</v>
      </c>
      <c r="AC7" s="144"/>
      <c r="AD7" s="144"/>
      <c r="AE7" s="144"/>
      <c r="AF7" s="144"/>
      <c r="AG7" s="144">
        <v>88149</v>
      </c>
      <c r="AH7" s="144"/>
      <c r="AI7" s="144"/>
      <c r="AJ7" s="144"/>
      <c r="AK7" s="144"/>
      <c r="AL7" s="144">
        <v>74183</v>
      </c>
      <c r="AM7" s="144"/>
      <c r="AN7" s="144"/>
      <c r="AO7" s="144"/>
      <c r="AP7" s="144"/>
      <c r="AQ7" s="144"/>
      <c r="AR7" s="144"/>
      <c r="AS7" s="144">
        <v>376904</v>
      </c>
      <c r="AT7" s="144"/>
      <c r="AU7" s="144"/>
      <c r="AV7" s="144"/>
      <c r="AW7" s="144">
        <v>82</v>
      </c>
      <c r="AX7" s="144">
        <v>382960</v>
      </c>
      <c r="AY7" s="144"/>
      <c r="AZ7" s="144"/>
      <c r="BA7" s="144">
        <v>5973</v>
      </c>
      <c r="BB7" s="144"/>
      <c r="BC7" s="144"/>
      <c r="BD7" s="144"/>
      <c r="BE7" s="144">
        <v>234</v>
      </c>
      <c r="BF7" s="144">
        <v>258</v>
      </c>
      <c r="BG7" s="144"/>
      <c r="BH7" s="144">
        <v>24</v>
      </c>
      <c r="BI7" s="144">
        <v>471368</v>
      </c>
      <c r="BJ7" s="144">
        <v>12773</v>
      </c>
      <c r="BK7" s="144">
        <v>282</v>
      </c>
      <c r="BL7" s="144">
        <v>-45</v>
      </c>
      <c r="BM7" s="144">
        <v>10009</v>
      </c>
      <c r="BN7" s="144"/>
      <c r="BO7" s="144">
        <v>11080</v>
      </c>
      <c r="BP7" s="144">
        <v>10009</v>
      </c>
      <c r="BQ7" s="144">
        <v>10009</v>
      </c>
      <c r="BR7" s="144">
        <v>0</v>
      </c>
      <c r="BS7" s="144">
        <v>5178</v>
      </c>
      <c r="BT7" s="144">
        <v>203</v>
      </c>
      <c r="BU7" s="144">
        <v>12247</v>
      </c>
      <c r="BV7" s="144">
        <v>6780</v>
      </c>
      <c r="BW7" s="144">
        <v>19650</v>
      </c>
      <c r="BX7" s="144">
        <v>1071</v>
      </c>
      <c r="BY7" s="144"/>
      <c r="BZ7" s="144"/>
      <c r="CA7" s="144">
        <v>7</v>
      </c>
      <c r="CB7" s="144">
        <v>526</v>
      </c>
      <c r="CC7" s="144">
        <v>13502</v>
      </c>
      <c r="CD7" s="144">
        <v>826</v>
      </c>
      <c r="CE7" s="144"/>
      <c r="CF7" s="144"/>
      <c r="CG7" s="144"/>
      <c r="CH7" s="146"/>
      <c r="CI7" s="144">
        <v>3889</v>
      </c>
      <c r="CJ7" s="144">
        <v>6042</v>
      </c>
      <c r="CK7" s="144">
        <v>72504</v>
      </c>
      <c r="CL7" s="144">
        <v>46438</v>
      </c>
      <c r="CM7" s="144">
        <v>16134</v>
      </c>
      <c r="CN7" s="144"/>
      <c r="CO7" s="144"/>
      <c r="CP7" s="144"/>
      <c r="CQ7" s="144"/>
    </row>
    <row r="8" spans="1:95" x14ac:dyDescent="0.25">
      <c r="A8" s="144">
        <v>201912</v>
      </c>
      <c r="B8" s="144">
        <v>5125</v>
      </c>
      <c r="C8" s="145" t="s">
        <v>1132</v>
      </c>
      <c r="D8" s="145" t="s">
        <v>1080</v>
      </c>
      <c r="E8" s="144">
        <v>0</v>
      </c>
      <c r="F8" s="144">
        <v>0</v>
      </c>
      <c r="G8" s="144">
        <v>862</v>
      </c>
      <c r="H8" s="144">
        <v>0</v>
      </c>
      <c r="I8" s="144">
        <v>22800</v>
      </c>
      <c r="J8" s="144"/>
      <c r="K8" s="144">
        <v>0</v>
      </c>
      <c r="L8" s="144">
        <v>22800</v>
      </c>
      <c r="M8" s="144">
        <v>1939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33231</v>
      </c>
      <c r="T8" s="144">
        <v>3275</v>
      </c>
      <c r="U8" s="144">
        <v>39039</v>
      </c>
      <c r="V8" s="144">
        <v>347754</v>
      </c>
      <c r="W8" s="144">
        <v>0</v>
      </c>
      <c r="X8" s="144">
        <v>235343</v>
      </c>
      <c r="Y8" s="144">
        <v>0</v>
      </c>
      <c r="Z8" s="144">
        <v>9526</v>
      </c>
      <c r="AA8" s="144">
        <v>1739</v>
      </c>
      <c r="AB8" s="144">
        <v>58500</v>
      </c>
      <c r="AC8" s="144">
        <v>-717</v>
      </c>
      <c r="AD8" s="144">
        <v>0</v>
      </c>
      <c r="AE8" s="144">
        <v>-717</v>
      </c>
      <c r="AF8" s="144">
        <v>0</v>
      </c>
      <c r="AG8" s="144">
        <v>109544</v>
      </c>
      <c r="AH8" s="144">
        <v>0</v>
      </c>
      <c r="AI8" s="144">
        <v>0</v>
      </c>
      <c r="AJ8" s="144">
        <v>0</v>
      </c>
      <c r="AK8" s="144">
        <v>0</v>
      </c>
      <c r="AL8" s="144">
        <v>51761</v>
      </c>
      <c r="AM8" s="144">
        <v>0</v>
      </c>
      <c r="AN8" s="144">
        <v>0</v>
      </c>
      <c r="AO8" s="144">
        <v>0</v>
      </c>
      <c r="AP8" s="144">
        <v>0</v>
      </c>
      <c r="AQ8" s="144">
        <v>0</v>
      </c>
      <c r="AR8" s="144">
        <v>0</v>
      </c>
      <c r="AS8" s="144">
        <v>69194</v>
      </c>
      <c r="AT8" s="144">
        <v>0</v>
      </c>
      <c r="AU8" s="144">
        <v>130471</v>
      </c>
      <c r="AV8" s="144">
        <v>0</v>
      </c>
      <c r="AW8" s="144">
        <v>3561</v>
      </c>
      <c r="AX8" s="144">
        <v>234038</v>
      </c>
      <c r="AY8" s="144">
        <v>0</v>
      </c>
      <c r="AZ8" s="144">
        <v>0</v>
      </c>
      <c r="BA8" s="144">
        <v>30812</v>
      </c>
      <c r="BB8" s="144">
        <v>0</v>
      </c>
      <c r="BC8" s="144">
        <v>0</v>
      </c>
      <c r="BD8" s="144">
        <v>0</v>
      </c>
      <c r="BE8" s="144">
        <v>0</v>
      </c>
      <c r="BF8" s="144">
        <v>4172</v>
      </c>
      <c r="BG8" s="144">
        <v>4172</v>
      </c>
      <c r="BH8" s="144">
        <v>0</v>
      </c>
      <c r="BI8" s="144">
        <v>347754</v>
      </c>
      <c r="BJ8" s="144">
        <v>11435</v>
      </c>
      <c r="BK8" s="144">
        <v>-1465</v>
      </c>
      <c r="BL8" s="144">
        <v>2578</v>
      </c>
      <c r="BM8" s="144">
        <v>7801</v>
      </c>
      <c r="BN8" s="144">
        <v>0</v>
      </c>
      <c r="BO8" s="144">
        <v>9373</v>
      </c>
      <c r="BP8" s="144">
        <v>7611</v>
      </c>
      <c r="BQ8" s="144">
        <v>7801</v>
      </c>
      <c r="BR8" s="144">
        <v>3091</v>
      </c>
      <c r="BS8" s="144">
        <v>-477</v>
      </c>
      <c r="BT8" s="144">
        <v>679</v>
      </c>
      <c r="BU8" s="144">
        <v>8956</v>
      </c>
      <c r="BV8" s="144">
        <v>46215</v>
      </c>
      <c r="BW8" s="144">
        <v>54492</v>
      </c>
      <c r="BX8" s="144">
        <v>1572</v>
      </c>
      <c r="BY8" s="144">
        <v>0</v>
      </c>
      <c r="BZ8" s="144">
        <v>-190</v>
      </c>
      <c r="CA8" s="144">
        <v>7</v>
      </c>
      <c r="CB8" s="144">
        <v>2479</v>
      </c>
      <c r="CC8" s="144">
        <v>46613</v>
      </c>
      <c r="CD8" s="144">
        <v>0</v>
      </c>
      <c r="CE8" s="144">
        <v>0</v>
      </c>
      <c r="CF8" s="144">
        <v>0</v>
      </c>
      <c r="CG8" s="144">
        <v>0</v>
      </c>
      <c r="CH8" s="146">
        <v>0</v>
      </c>
      <c r="CI8" s="144">
        <v>16362</v>
      </c>
      <c r="CJ8" s="144">
        <v>0</v>
      </c>
      <c r="CK8" s="144">
        <v>16362</v>
      </c>
      <c r="CL8" s="144">
        <v>0</v>
      </c>
      <c r="CM8" s="144">
        <v>0</v>
      </c>
      <c r="CN8" s="144">
        <v>0</v>
      </c>
      <c r="CO8" s="144">
        <v>0</v>
      </c>
      <c r="CP8" s="144">
        <v>0</v>
      </c>
      <c r="CQ8" s="144">
        <v>0</v>
      </c>
    </row>
    <row r="9" spans="1:95" x14ac:dyDescent="0.25">
      <c r="A9" s="144">
        <v>201912</v>
      </c>
      <c r="B9" s="144">
        <v>28002</v>
      </c>
      <c r="C9" s="145" t="s">
        <v>1368</v>
      </c>
      <c r="D9" s="145" t="s">
        <v>1080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95500</v>
      </c>
      <c r="N9" s="144">
        <v>0</v>
      </c>
      <c r="O9" s="144">
        <v>9759</v>
      </c>
      <c r="P9" s="144">
        <v>0</v>
      </c>
      <c r="Q9" s="144">
        <v>0</v>
      </c>
      <c r="R9" s="144">
        <v>0</v>
      </c>
      <c r="S9" s="144">
        <v>0</v>
      </c>
      <c r="T9" s="144">
        <v>17487</v>
      </c>
      <c r="U9" s="144">
        <v>68220</v>
      </c>
      <c r="V9" s="144">
        <v>193504</v>
      </c>
      <c r="W9" s="144">
        <v>1332</v>
      </c>
      <c r="X9" s="144">
        <v>0</v>
      </c>
      <c r="Y9" s="144">
        <v>0</v>
      </c>
      <c r="Z9" s="144">
        <v>1206</v>
      </c>
      <c r="AA9" s="144">
        <v>0</v>
      </c>
      <c r="AB9" s="144">
        <v>37500</v>
      </c>
      <c r="AC9" s="144">
        <v>0</v>
      </c>
      <c r="AD9" s="144">
        <v>0</v>
      </c>
      <c r="AE9" s="144">
        <v>0</v>
      </c>
      <c r="AF9" s="144">
        <v>0</v>
      </c>
      <c r="AG9" s="144">
        <v>170783</v>
      </c>
      <c r="AH9" s="144"/>
      <c r="AI9" s="144">
        <v>0</v>
      </c>
      <c r="AJ9" s="144">
        <v>0</v>
      </c>
      <c r="AK9" s="144">
        <v>138000</v>
      </c>
      <c r="AL9" s="144">
        <v>-4717</v>
      </c>
      <c r="AM9" s="144">
        <v>0</v>
      </c>
      <c r="AN9" s="144">
        <v>0</v>
      </c>
      <c r="AO9" s="144">
        <v>0</v>
      </c>
      <c r="AP9" s="144">
        <v>0</v>
      </c>
      <c r="AQ9" s="144">
        <v>0</v>
      </c>
      <c r="AR9" s="144">
        <v>0</v>
      </c>
      <c r="AS9" s="144">
        <v>7</v>
      </c>
      <c r="AT9" s="144">
        <v>0</v>
      </c>
      <c r="AU9" s="144">
        <v>0</v>
      </c>
      <c r="AV9" s="144">
        <v>0</v>
      </c>
      <c r="AW9" s="144">
        <v>0</v>
      </c>
      <c r="AX9" s="144">
        <v>22721</v>
      </c>
      <c r="AY9" s="144">
        <v>0</v>
      </c>
      <c r="AZ9" s="144">
        <v>0</v>
      </c>
      <c r="BA9" s="144">
        <v>22714</v>
      </c>
      <c r="BB9" s="144">
        <v>0</v>
      </c>
      <c r="BC9" s="144"/>
      <c r="BD9" s="144"/>
      <c r="BE9" s="144"/>
      <c r="BF9" s="144"/>
      <c r="BG9" s="144"/>
      <c r="BH9" s="144"/>
      <c r="BI9" s="144">
        <v>193504</v>
      </c>
      <c r="BJ9" s="144">
        <v>-270</v>
      </c>
      <c r="BK9" s="144">
        <v>0</v>
      </c>
      <c r="BL9" s="144">
        <v>0</v>
      </c>
      <c r="BM9" s="144">
        <v>-4697</v>
      </c>
      <c r="BN9" s="144">
        <v>0</v>
      </c>
      <c r="BO9" s="144">
        <v>-6029</v>
      </c>
      <c r="BP9" s="144">
        <v>-4697</v>
      </c>
      <c r="BQ9" s="144">
        <v>-4697</v>
      </c>
      <c r="BR9" s="144">
        <v>1891</v>
      </c>
      <c r="BS9" s="144">
        <v>-17</v>
      </c>
      <c r="BT9" s="144">
        <v>550</v>
      </c>
      <c r="BU9" s="144">
        <v>-270</v>
      </c>
      <c r="BV9" s="144">
        <v>0</v>
      </c>
      <c r="BW9" s="144">
        <v>-820</v>
      </c>
      <c r="BX9" s="144">
        <v>-1332</v>
      </c>
      <c r="BY9" s="144">
        <v>0</v>
      </c>
      <c r="BZ9" s="144">
        <v>0</v>
      </c>
      <c r="CA9" s="144">
        <v>0</v>
      </c>
      <c r="CB9" s="144">
        <v>0</v>
      </c>
      <c r="CC9" s="144">
        <v>7083</v>
      </c>
      <c r="CD9" s="144">
        <v>0</v>
      </c>
      <c r="CE9" s="144">
        <v>0</v>
      </c>
      <c r="CF9" s="144">
        <v>0</v>
      </c>
      <c r="CG9" s="144">
        <v>0</v>
      </c>
      <c r="CH9" s="146">
        <v>0</v>
      </c>
      <c r="CI9" s="144">
        <v>0</v>
      </c>
      <c r="CJ9" s="144">
        <v>0</v>
      </c>
      <c r="CK9" s="144">
        <v>0</v>
      </c>
      <c r="CL9" s="144">
        <v>0</v>
      </c>
      <c r="CM9" s="144">
        <v>0</v>
      </c>
      <c r="CN9" s="144">
        <v>0</v>
      </c>
      <c r="CO9" s="144">
        <v>0</v>
      </c>
      <c r="CP9" s="144">
        <v>0</v>
      </c>
      <c r="CQ9" s="144">
        <v>0</v>
      </c>
    </row>
    <row r="10" spans="1:95" x14ac:dyDescent="0.25">
      <c r="A10" s="144">
        <v>201912</v>
      </c>
      <c r="B10" s="144">
        <v>28001</v>
      </c>
      <c r="C10" s="145" t="s">
        <v>1133</v>
      </c>
      <c r="D10" s="145" t="s">
        <v>1080</v>
      </c>
      <c r="E10" s="144">
        <v>2462</v>
      </c>
      <c r="F10" s="144"/>
      <c r="G10" s="144">
        <v>1154</v>
      </c>
      <c r="H10" s="144"/>
      <c r="I10" s="144"/>
      <c r="J10" s="144"/>
      <c r="K10" s="144"/>
      <c r="L10" s="144"/>
      <c r="M10" s="144">
        <v>0</v>
      </c>
      <c r="N10" s="144"/>
      <c r="O10" s="144">
        <v>9604</v>
      </c>
      <c r="P10" s="144"/>
      <c r="Q10" s="144"/>
      <c r="R10" s="144"/>
      <c r="S10" s="144">
        <v>53105</v>
      </c>
      <c r="T10" s="144">
        <v>380</v>
      </c>
      <c r="U10" s="144">
        <v>54404</v>
      </c>
      <c r="V10" s="144">
        <v>124888</v>
      </c>
      <c r="W10" s="144">
        <v>50</v>
      </c>
      <c r="X10" s="144">
        <v>9</v>
      </c>
      <c r="Y10" s="144"/>
      <c r="Z10" s="144">
        <v>3641</v>
      </c>
      <c r="AA10" s="144">
        <v>77</v>
      </c>
      <c r="AB10" s="144">
        <v>40000</v>
      </c>
      <c r="AC10" s="144"/>
      <c r="AD10" s="144"/>
      <c r="AE10" s="144"/>
      <c r="AF10" s="144"/>
      <c r="AG10" s="144">
        <v>53991</v>
      </c>
      <c r="AH10" s="144"/>
      <c r="AI10" s="144"/>
      <c r="AJ10" s="144"/>
      <c r="AK10" s="144"/>
      <c r="AL10" s="144">
        <v>-48909</v>
      </c>
      <c r="AM10" s="144"/>
      <c r="AN10" s="144"/>
      <c r="AO10" s="144">
        <v>62900</v>
      </c>
      <c r="AP10" s="144">
        <v>62900</v>
      </c>
      <c r="AQ10" s="144"/>
      <c r="AR10" s="144">
        <v>0</v>
      </c>
      <c r="AS10" s="144">
        <v>67202</v>
      </c>
      <c r="AT10" s="144"/>
      <c r="AU10" s="144"/>
      <c r="AV10" s="144"/>
      <c r="AW10" s="144"/>
      <c r="AX10" s="144">
        <v>70897</v>
      </c>
      <c r="AY10" s="144"/>
      <c r="AZ10" s="144"/>
      <c r="BA10" s="144">
        <v>3695</v>
      </c>
      <c r="BB10" s="144"/>
      <c r="BC10" s="144"/>
      <c r="BD10" s="144"/>
      <c r="BE10" s="144"/>
      <c r="BF10" s="144">
        <v>0</v>
      </c>
      <c r="BG10" s="144">
        <v>0</v>
      </c>
      <c r="BH10" s="144"/>
      <c r="BI10" s="144">
        <v>124888</v>
      </c>
      <c r="BJ10" s="144">
        <v>39</v>
      </c>
      <c r="BK10" s="144">
        <v>306</v>
      </c>
      <c r="BL10" s="144"/>
      <c r="BM10" s="144">
        <v>-5761</v>
      </c>
      <c r="BN10" s="144"/>
      <c r="BO10" s="144">
        <v>-7372</v>
      </c>
      <c r="BP10" s="144">
        <v>-5761</v>
      </c>
      <c r="BQ10" s="144">
        <v>-5761</v>
      </c>
      <c r="BR10" s="144"/>
      <c r="BS10" s="144">
        <v>-32</v>
      </c>
      <c r="BT10" s="144">
        <v>6764</v>
      </c>
      <c r="BU10" s="144">
        <v>-383</v>
      </c>
      <c r="BV10" s="144">
        <v>14283</v>
      </c>
      <c r="BW10" s="144">
        <v>7135</v>
      </c>
      <c r="BX10" s="144">
        <v>-1610</v>
      </c>
      <c r="BY10" s="144"/>
      <c r="BZ10" s="144"/>
      <c r="CA10" s="144"/>
      <c r="CB10" s="144">
        <v>422</v>
      </c>
      <c r="CC10" s="144">
        <v>14169</v>
      </c>
      <c r="CD10" s="144"/>
      <c r="CE10" s="144"/>
      <c r="CF10" s="144"/>
      <c r="CG10" s="144"/>
      <c r="CH10" s="146"/>
      <c r="CI10" s="144"/>
      <c r="CJ10" s="144"/>
      <c r="CK10" s="144">
        <v>282</v>
      </c>
      <c r="CL10" s="144"/>
      <c r="CM10" s="144">
        <v>282</v>
      </c>
      <c r="CN10" s="144"/>
      <c r="CO10" s="144"/>
      <c r="CP10" s="144"/>
      <c r="CQ10" s="144"/>
    </row>
    <row r="11" spans="1:95" x14ac:dyDescent="0.25">
      <c r="A11" s="144">
        <v>201912</v>
      </c>
      <c r="B11" s="144">
        <v>1693</v>
      </c>
      <c r="C11" s="145" t="s">
        <v>1134</v>
      </c>
      <c r="D11" s="145" t="s">
        <v>1080</v>
      </c>
      <c r="E11" s="144">
        <v>0</v>
      </c>
      <c r="F11" s="144"/>
      <c r="G11" s="144">
        <v>0</v>
      </c>
      <c r="H11" s="144"/>
      <c r="I11" s="144"/>
      <c r="J11" s="144"/>
      <c r="K11" s="144"/>
      <c r="L11" s="144">
        <v>0</v>
      </c>
      <c r="M11" s="144">
        <v>0</v>
      </c>
      <c r="N11" s="144"/>
      <c r="O11" s="144">
        <v>9950</v>
      </c>
      <c r="P11" s="144"/>
      <c r="Q11" s="144"/>
      <c r="R11" s="144"/>
      <c r="S11" s="144">
        <v>396317</v>
      </c>
      <c r="T11" s="144"/>
      <c r="U11" s="144">
        <v>97319</v>
      </c>
      <c r="V11" s="144">
        <v>512256</v>
      </c>
      <c r="W11" s="144">
        <v>642</v>
      </c>
      <c r="X11" s="144">
        <v>0</v>
      </c>
      <c r="Y11" s="144"/>
      <c r="Z11" s="144">
        <v>8028</v>
      </c>
      <c r="AA11" s="144">
        <v>0</v>
      </c>
      <c r="AB11" s="144">
        <v>100500</v>
      </c>
      <c r="AC11" s="144">
        <v>0</v>
      </c>
      <c r="AD11" s="144"/>
      <c r="AE11" s="144"/>
      <c r="AF11" s="144"/>
      <c r="AG11" s="144">
        <v>113502</v>
      </c>
      <c r="AH11" s="144"/>
      <c r="AI11" s="144"/>
      <c r="AJ11" s="144"/>
      <c r="AK11" s="144"/>
      <c r="AL11" s="144">
        <v>13002</v>
      </c>
      <c r="AM11" s="144"/>
      <c r="AN11" s="144"/>
      <c r="AO11" s="144">
        <v>0</v>
      </c>
      <c r="AP11" s="144"/>
      <c r="AQ11" s="144"/>
      <c r="AR11" s="144">
        <v>647</v>
      </c>
      <c r="AS11" s="144">
        <v>377739</v>
      </c>
      <c r="AT11" s="144"/>
      <c r="AU11" s="144"/>
      <c r="AV11" s="144">
        <v>0</v>
      </c>
      <c r="AW11" s="144"/>
      <c r="AX11" s="144">
        <v>398754</v>
      </c>
      <c r="AY11" s="144"/>
      <c r="AZ11" s="144"/>
      <c r="BA11" s="144">
        <v>20369</v>
      </c>
      <c r="BB11" s="144"/>
      <c r="BC11" s="144"/>
      <c r="BD11" s="144"/>
      <c r="BE11" s="144"/>
      <c r="BF11" s="144">
        <v>0</v>
      </c>
      <c r="BG11" s="144">
        <v>0</v>
      </c>
      <c r="BH11" s="144"/>
      <c r="BI11" s="144">
        <v>512256</v>
      </c>
      <c r="BJ11" s="144">
        <v>791</v>
      </c>
      <c r="BK11" s="144">
        <v>33</v>
      </c>
      <c r="BL11" s="144"/>
      <c r="BM11" s="144">
        <v>1399</v>
      </c>
      <c r="BN11" s="144"/>
      <c r="BO11" s="144">
        <v>1839</v>
      </c>
      <c r="BP11" s="144">
        <v>1399</v>
      </c>
      <c r="BQ11" s="144">
        <v>1399</v>
      </c>
      <c r="BR11" s="144"/>
      <c r="BS11" s="144">
        <v>-1982</v>
      </c>
      <c r="BT11" s="144">
        <v>21545</v>
      </c>
      <c r="BU11" s="144">
        <v>-1061</v>
      </c>
      <c r="BV11" s="144">
        <v>84507</v>
      </c>
      <c r="BW11" s="144">
        <v>61901</v>
      </c>
      <c r="BX11" s="144">
        <v>440</v>
      </c>
      <c r="BY11" s="144"/>
      <c r="BZ11" s="144">
        <v>0</v>
      </c>
      <c r="CA11" s="144">
        <v>0</v>
      </c>
      <c r="CB11" s="144">
        <v>1852</v>
      </c>
      <c r="CC11" s="144">
        <v>58047</v>
      </c>
      <c r="CD11" s="144">
        <v>0</v>
      </c>
      <c r="CE11" s="144"/>
      <c r="CF11" s="144"/>
      <c r="CG11" s="144"/>
      <c r="CH11" s="146"/>
      <c r="CI11" s="144"/>
      <c r="CJ11" s="144"/>
      <c r="CK11" s="144">
        <v>832</v>
      </c>
      <c r="CL11" s="144"/>
      <c r="CM11" s="144">
        <v>832</v>
      </c>
      <c r="CN11" s="144"/>
      <c r="CO11" s="144"/>
      <c r="CP11" s="144"/>
      <c r="CQ11" s="144"/>
    </row>
    <row r="12" spans="1:95" x14ac:dyDescent="0.25">
      <c r="A12" s="144">
        <v>201912</v>
      </c>
      <c r="B12" s="144">
        <v>579</v>
      </c>
      <c r="C12" s="145" t="s">
        <v>1135</v>
      </c>
      <c r="D12" s="145" t="s">
        <v>1080</v>
      </c>
      <c r="E12" s="144">
        <v>2019</v>
      </c>
      <c r="F12" s="144"/>
      <c r="G12" s="144"/>
      <c r="H12" s="144"/>
      <c r="I12" s="144">
        <v>1872</v>
      </c>
      <c r="J12" s="144"/>
      <c r="K12" s="144"/>
      <c r="L12" s="144">
        <v>1872</v>
      </c>
      <c r="M12" s="144"/>
      <c r="N12" s="144"/>
      <c r="O12" s="144">
        <v>50563</v>
      </c>
      <c r="P12" s="144"/>
      <c r="Q12" s="144"/>
      <c r="R12" s="144"/>
      <c r="S12" s="144">
        <v>76295</v>
      </c>
      <c r="T12" s="144">
        <v>281</v>
      </c>
      <c r="U12" s="144">
        <v>25077</v>
      </c>
      <c r="V12" s="144">
        <v>209000</v>
      </c>
      <c r="W12" s="144">
        <v>108</v>
      </c>
      <c r="X12" s="144">
        <v>49032</v>
      </c>
      <c r="Y12" s="144"/>
      <c r="Z12" s="144">
        <v>3628</v>
      </c>
      <c r="AA12" s="144">
        <v>125</v>
      </c>
      <c r="AB12" s="144"/>
      <c r="AC12" s="144"/>
      <c r="AD12" s="144"/>
      <c r="AE12" s="144"/>
      <c r="AF12" s="144"/>
      <c r="AG12" s="144">
        <v>14555</v>
      </c>
      <c r="AH12" s="144"/>
      <c r="AI12" s="144"/>
      <c r="AJ12" s="144"/>
      <c r="AK12" s="144"/>
      <c r="AL12" s="144">
        <v>14555</v>
      </c>
      <c r="AM12" s="144"/>
      <c r="AN12" s="144"/>
      <c r="AO12" s="144"/>
      <c r="AP12" s="144"/>
      <c r="AQ12" s="144"/>
      <c r="AR12" s="144">
        <v>138</v>
      </c>
      <c r="AS12" s="144">
        <v>187649</v>
      </c>
      <c r="AT12" s="144"/>
      <c r="AU12" s="144"/>
      <c r="AV12" s="144"/>
      <c r="AW12" s="144">
        <v>11</v>
      </c>
      <c r="AX12" s="144">
        <v>194100</v>
      </c>
      <c r="AY12" s="144"/>
      <c r="AZ12" s="144"/>
      <c r="BA12" s="144">
        <v>6302</v>
      </c>
      <c r="BB12" s="144"/>
      <c r="BC12" s="144"/>
      <c r="BD12" s="144"/>
      <c r="BE12" s="144">
        <v>156</v>
      </c>
      <c r="BF12" s="144">
        <v>345</v>
      </c>
      <c r="BG12" s="144"/>
      <c r="BH12" s="144">
        <v>189</v>
      </c>
      <c r="BI12" s="144">
        <v>209000</v>
      </c>
      <c r="BJ12" s="144">
        <v>4504</v>
      </c>
      <c r="BK12" s="144">
        <v>360</v>
      </c>
      <c r="BL12" s="144">
        <v>-670</v>
      </c>
      <c r="BM12" s="144">
        <v>508</v>
      </c>
      <c r="BN12" s="144"/>
      <c r="BO12" s="144">
        <v>724</v>
      </c>
      <c r="BP12" s="144">
        <v>508</v>
      </c>
      <c r="BQ12" s="144">
        <v>508</v>
      </c>
      <c r="BR12" s="144">
        <v>3</v>
      </c>
      <c r="BS12" s="144">
        <v>-231</v>
      </c>
      <c r="BT12" s="144">
        <v>191</v>
      </c>
      <c r="BU12" s="144">
        <v>4053</v>
      </c>
      <c r="BV12" s="144">
        <v>1809</v>
      </c>
      <c r="BW12" s="144">
        <v>5671</v>
      </c>
      <c r="BX12" s="144">
        <v>216</v>
      </c>
      <c r="BY12" s="144"/>
      <c r="BZ12" s="144"/>
      <c r="CA12" s="144">
        <v>47</v>
      </c>
      <c r="CB12" s="144">
        <v>451</v>
      </c>
      <c r="CC12" s="144">
        <v>4983</v>
      </c>
      <c r="CD12" s="144"/>
      <c r="CE12" s="144"/>
      <c r="CF12" s="144"/>
      <c r="CG12" s="144"/>
      <c r="CH12" s="146"/>
      <c r="CI12" s="144">
        <v>6795</v>
      </c>
      <c r="CJ12" s="144"/>
      <c r="CK12" s="144">
        <v>14086</v>
      </c>
      <c r="CL12" s="144">
        <v>6558</v>
      </c>
      <c r="CM12" s="144">
        <v>733</v>
      </c>
      <c r="CN12" s="144"/>
      <c r="CO12" s="144"/>
      <c r="CP12" s="144"/>
      <c r="CQ12" s="144"/>
    </row>
    <row r="13" spans="1:95" x14ac:dyDescent="0.25">
      <c r="A13" s="144">
        <v>201912</v>
      </c>
      <c r="B13" s="144">
        <v>9629</v>
      </c>
      <c r="C13" s="145" t="s">
        <v>1136</v>
      </c>
      <c r="D13" s="145" t="s">
        <v>1080</v>
      </c>
      <c r="E13" s="144">
        <v>1368</v>
      </c>
      <c r="F13" s="144"/>
      <c r="G13" s="144"/>
      <c r="H13" s="144"/>
      <c r="I13" s="144"/>
      <c r="J13" s="144"/>
      <c r="K13" s="144"/>
      <c r="L13" s="144"/>
      <c r="M13" s="144">
        <v>955</v>
      </c>
      <c r="N13" s="144"/>
      <c r="O13" s="144">
        <v>40722</v>
      </c>
      <c r="P13" s="144"/>
      <c r="Q13" s="144"/>
      <c r="R13" s="144"/>
      <c r="S13" s="144">
        <v>0</v>
      </c>
      <c r="T13" s="144">
        <v>121</v>
      </c>
      <c r="U13" s="144">
        <v>2446</v>
      </c>
      <c r="V13" s="144">
        <v>113191</v>
      </c>
      <c r="W13" s="144"/>
      <c r="X13" s="144">
        <v>65600</v>
      </c>
      <c r="Y13" s="144"/>
      <c r="Z13" s="144">
        <v>1943</v>
      </c>
      <c r="AA13" s="144">
        <v>36</v>
      </c>
      <c r="AB13" s="144"/>
      <c r="AC13" s="144"/>
      <c r="AD13" s="144"/>
      <c r="AE13" s="144"/>
      <c r="AF13" s="144"/>
      <c r="AG13" s="144">
        <v>16263</v>
      </c>
      <c r="AH13" s="144"/>
      <c r="AI13" s="144"/>
      <c r="AJ13" s="144"/>
      <c r="AK13" s="144"/>
      <c r="AL13" s="144">
        <v>16263</v>
      </c>
      <c r="AM13" s="144"/>
      <c r="AN13" s="144"/>
      <c r="AO13" s="144"/>
      <c r="AP13" s="144"/>
      <c r="AQ13" s="144"/>
      <c r="AR13" s="144">
        <v>428</v>
      </c>
      <c r="AS13" s="144">
        <v>95263</v>
      </c>
      <c r="AT13" s="144"/>
      <c r="AU13" s="144"/>
      <c r="AV13" s="144"/>
      <c r="AW13" s="144"/>
      <c r="AX13" s="144">
        <v>96695</v>
      </c>
      <c r="AY13" s="144"/>
      <c r="AZ13" s="144"/>
      <c r="BA13" s="144">
        <v>1004</v>
      </c>
      <c r="BB13" s="144"/>
      <c r="BC13" s="144"/>
      <c r="BD13" s="144"/>
      <c r="BE13" s="144">
        <v>11</v>
      </c>
      <c r="BF13" s="144">
        <v>233</v>
      </c>
      <c r="BG13" s="144">
        <v>220</v>
      </c>
      <c r="BH13" s="144">
        <v>2</v>
      </c>
      <c r="BI13" s="144">
        <v>113191</v>
      </c>
      <c r="BJ13" s="144">
        <v>3415</v>
      </c>
      <c r="BK13" s="144">
        <v>360</v>
      </c>
      <c r="BL13" s="144">
        <v>-175</v>
      </c>
      <c r="BM13" s="144">
        <v>1738</v>
      </c>
      <c r="BN13" s="144"/>
      <c r="BO13" s="144">
        <v>2221</v>
      </c>
      <c r="BP13" s="144">
        <v>1738</v>
      </c>
      <c r="BQ13" s="144">
        <v>1738</v>
      </c>
      <c r="BR13" s="144"/>
      <c r="BS13" s="144">
        <v>583</v>
      </c>
      <c r="BT13" s="144">
        <v>43</v>
      </c>
      <c r="BU13" s="144">
        <v>3191</v>
      </c>
      <c r="BV13" s="144">
        <v>1382</v>
      </c>
      <c r="BW13" s="144">
        <v>4564</v>
      </c>
      <c r="BX13" s="144">
        <v>483</v>
      </c>
      <c r="BY13" s="144"/>
      <c r="BZ13" s="144"/>
      <c r="CA13" s="144"/>
      <c r="CB13" s="144">
        <v>224</v>
      </c>
      <c r="CC13" s="144">
        <v>2741</v>
      </c>
      <c r="CD13" s="144">
        <v>34</v>
      </c>
      <c r="CE13" s="144"/>
      <c r="CF13" s="144"/>
      <c r="CG13" s="144"/>
      <c r="CH13" s="146"/>
      <c r="CI13" s="144">
        <v>217</v>
      </c>
      <c r="CJ13" s="144"/>
      <c r="CK13" s="144">
        <v>10390</v>
      </c>
      <c r="CL13" s="144">
        <v>9367</v>
      </c>
      <c r="CM13" s="144">
        <v>806</v>
      </c>
      <c r="CN13" s="144"/>
      <c r="CO13" s="144"/>
      <c r="CP13" s="144"/>
      <c r="CQ13" s="144"/>
    </row>
    <row r="14" spans="1:95" x14ac:dyDescent="0.25">
      <c r="A14" s="144">
        <v>201912</v>
      </c>
      <c r="B14" s="144">
        <v>9124</v>
      </c>
      <c r="C14" s="145" t="s">
        <v>1137</v>
      </c>
      <c r="D14" s="145" t="s">
        <v>1080</v>
      </c>
      <c r="E14" s="144">
        <v>25286</v>
      </c>
      <c r="F14" s="144"/>
      <c r="G14" s="144">
        <v>1570</v>
      </c>
      <c r="H14" s="144">
        <v>24389</v>
      </c>
      <c r="I14" s="144">
        <v>1932</v>
      </c>
      <c r="J14" s="144"/>
      <c r="K14" s="144"/>
      <c r="L14" s="144">
        <v>1932</v>
      </c>
      <c r="M14" s="144"/>
      <c r="N14" s="144"/>
      <c r="O14" s="144">
        <v>15967</v>
      </c>
      <c r="P14" s="144"/>
      <c r="Q14" s="144"/>
      <c r="R14" s="144"/>
      <c r="S14" s="144">
        <v>103664</v>
      </c>
      <c r="T14" s="144">
        <v>2494</v>
      </c>
      <c r="U14" s="144">
        <v>108507</v>
      </c>
      <c r="V14" s="144">
        <v>619843</v>
      </c>
      <c r="W14" s="144"/>
      <c r="X14" s="144">
        <v>332675</v>
      </c>
      <c r="Y14" s="144"/>
      <c r="Z14" s="144">
        <v>3325</v>
      </c>
      <c r="AA14" s="144">
        <v>33</v>
      </c>
      <c r="AB14" s="144">
        <v>23045</v>
      </c>
      <c r="AC14" s="144"/>
      <c r="AD14" s="144"/>
      <c r="AE14" s="144"/>
      <c r="AF14" s="144"/>
      <c r="AG14" s="144">
        <v>104658</v>
      </c>
      <c r="AH14" s="144"/>
      <c r="AI14" s="144"/>
      <c r="AJ14" s="144"/>
      <c r="AK14" s="144"/>
      <c r="AL14" s="144">
        <v>81613</v>
      </c>
      <c r="AM14" s="144"/>
      <c r="AN14" s="144"/>
      <c r="AO14" s="144"/>
      <c r="AP14" s="144"/>
      <c r="AQ14" s="144"/>
      <c r="AR14" s="144"/>
      <c r="AS14" s="144">
        <v>479064</v>
      </c>
      <c r="AT14" s="144">
        <v>24389</v>
      </c>
      <c r="AU14" s="144">
        <v>0</v>
      </c>
      <c r="AV14" s="144"/>
      <c r="AW14" s="144">
        <v>21</v>
      </c>
      <c r="AX14" s="144">
        <v>512682</v>
      </c>
      <c r="AY14" s="144"/>
      <c r="AZ14" s="144"/>
      <c r="BA14" s="144">
        <v>9208</v>
      </c>
      <c r="BB14" s="144"/>
      <c r="BC14" s="144">
        <v>2114</v>
      </c>
      <c r="BD14" s="144"/>
      <c r="BE14" s="144">
        <v>205</v>
      </c>
      <c r="BF14" s="144">
        <v>2502</v>
      </c>
      <c r="BG14" s="144">
        <v>181</v>
      </c>
      <c r="BH14" s="144">
        <v>3</v>
      </c>
      <c r="BI14" s="144">
        <v>619843</v>
      </c>
      <c r="BJ14" s="144">
        <v>16888</v>
      </c>
      <c r="BK14" s="144">
        <v>111</v>
      </c>
      <c r="BL14" s="144">
        <v>-6</v>
      </c>
      <c r="BM14" s="144">
        <v>14084</v>
      </c>
      <c r="BN14" s="144"/>
      <c r="BO14" s="144">
        <v>15846</v>
      </c>
      <c r="BP14" s="144">
        <v>14084</v>
      </c>
      <c r="BQ14" s="144">
        <v>14084</v>
      </c>
      <c r="BR14" s="144"/>
      <c r="BS14" s="144">
        <v>6515</v>
      </c>
      <c r="BT14" s="144">
        <v>1136</v>
      </c>
      <c r="BU14" s="144">
        <v>16019</v>
      </c>
      <c r="BV14" s="144">
        <v>9678</v>
      </c>
      <c r="BW14" s="144">
        <v>25540</v>
      </c>
      <c r="BX14" s="144">
        <v>1762</v>
      </c>
      <c r="BY14" s="144"/>
      <c r="BZ14" s="144"/>
      <c r="CA14" s="144">
        <v>7</v>
      </c>
      <c r="CB14" s="144">
        <v>868</v>
      </c>
      <c r="CC14" s="144">
        <v>16097</v>
      </c>
      <c r="CD14" s="144">
        <v>978</v>
      </c>
      <c r="CE14" s="144"/>
      <c r="CF14" s="144"/>
      <c r="CG14" s="144"/>
      <c r="CH14" s="146"/>
      <c r="CI14" s="144">
        <v>35428</v>
      </c>
      <c r="CJ14" s="144"/>
      <c r="CK14" s="144">
        <v>122596</v>
      </c>
      <c r="CL14" s="144">
        <v>21882</v>
      </c>
      <c r="CM14" s="144">
        <v>65287</v>
      </c>
      <c r="CN14" s="144"/>
      <c r="CO14" s="144"/>
      <c r="CP14" s="144"/>
      <c r="CQ14" s="144"/>
    </row>
    <row r="15" spans="1:95" x14ac:dyDescent="0.25">
      <c r="A15" s="144">
        <v>201912</v>
      </c>
      <c r="B15" s="144">
        <v>13350</v>
      </c>
      <c r="C15" s="145" t="s">
        <v>1257</v>
      </c>
      <c r="D15" s="145" t="s">
        <v>1080</v>
      </c>
      <c r="E15" s="144">
        <v>764</v>
      </c>
      <c r="F15" s="144">
        <v>2017</v>
      </c>
      <c r="G15" s="144">
        <v>13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1911</v>
      </c>
      <c r="N15" s="144">
        <v>0</v>
      </c>
      <c r="O15" s="144">
        <v>8607</v>
      </c>
      <c r="P15" s="144">
        <v>0</v>
      </c>
      <c r="Q15" s="144">
        <v>3069</v>
      </c>
      <c r="R15" s="144">
        <v>0</v>
      </c>
      <c r="S15" s="144">
        <v>0</v>
      </c>
      <c r="T15" s="144">
        <v>571</v>
      </c>
      <c r="U15" s="144">
        <v>58295</v>
      </c>
      <c r="V15" s="144">
        <v>151858</v>
      </c>
      <c r="W15" s="144">
        <v>0</v>
      </c>
      <c r="X15" s="144">
        <v>65090</v>
      </c>
      <c r="Y15" s="144">
        <v>10740</v>
      </c>
      <c r="Z15" s="144">
        <v>716</v>
      </c>
      <c r="AA15" s="144">
        <v>66</v>
      </c>
      <c r="AB15" s="144">
        <v>43300</v>
      </c>
      <c r="AC15" s="144">
        <v>0</v>
      </c>
      <c r="AD15" s="144">
        <v>0</v>
      </c>
      <c r="AE15" s="144">
        <v>0</v>
      </c>
      <c r="AF15" s="144">
        <v>0</v>
      </c>
      <c r="AG15" s="144">
        <v>15162</v>
      </c>
      <c r="AH15" s="144">
        <v>600</v>
      </c>
      <c r="AI15" s="144">
        <v>0</v>
      </c>
      <c r="AJ15" s="144">
        <v>0</v>
      </c>
      <c r="AK15" s="144">
        <v>0</v>
      </c>
      <c r="AL15" s="144">
        <v>-28139</v>
      </c>
      <c r="AM15" s="144"/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131770</v>
      </c>
      <c r="AT15" s="144">
        <v>0</v>
      </c>
      <c r="AU15" s="144">
        <v>0</v>
      </c>
      <c r="AV15" s="144">
        <v>620</v>
      </c>
      <c r="AW15" s="144">
        <v>0</v>
      </c>
      <c r="AX15" s="144">
        <v>134789</v>
      </c>
      <c r="AY15" s="144">
        <v>0</v>
      </c>
      <c r="AZ15" s="144">
        <v>0</v>
      </c>
      <c r="BA15" s="144">
        <v>2399</v>
      </c>
      <c r="BB15" s="144">
        <v>0</v>
      </c>
      <c r="BC15" s="144">
        <v>0</v>
      </c>
      <c r="BD15" s="144"/>
      <c r="BE15" s="144">
        <v>1287</v>
      </c>
      <c r="BF15" s="144">
        <v>1308</v>
      </c>
      <c r="BG15" s="144">
        <v>0</v>
      </c>
      <c r="BH15" s="144">
        <v>21</v>
      </c>
      <c r="BI15" s="144">
        <v>151858</v>
      </c>
      <c r="BJ15" s="144">
        <v>5768</v>
      </c>
      <c r="BK15" s="144">
        <v>306</v>
      </c>
      <c r="BL15" s="144">
        <v>3319</v>
      </c>
      <c r="BM15" s="144">
        <v>-10438</v>
      </c>
      <c r="BN15" s="144">
        <v>-134</v>
      </c>
      <c r="BO15" s="144">
        <v>-10438</v>
      </c>
      <c r="BP15" s="144">
        <v>-10438</v>
      </c>
      <c r="BQ15" s="144">
        <v>-10438</v>
      </c>
      <c r="BR15" s="144">
        <v>4114</v>
      </c>
      <c r="BS15" s="144">
        <v>421</v>
      </c>
      <c r="BT15" s="144">
        <v>265</v>
      </c>
      <c r="BU15" s="144">
        <v>5321</v>
      </c>
      <c r="BV15" s="144">
        <v>678</v>
      </c>
      <c r="BW15" s="144">
        <v>5734</v>
      </c>
      <c r="BX15" s="144">
        <v>0</v>
      </c>
      <c r="BY15" s="144">
        <v>0</v>
      </c>
      <c r="BZ15" s="144">
        <v>0</v>
      </c>
      <c r="CA15" s="144">
        <v>2106</v>
      </c>
      <c r="CB15" s="144">
        <v>446</v>
      </c>
      <c r="CC15" s="144">
        <v>14841</v>
      </c>
      <c r="CD15" s="144">
        <v>0</v>
      </c>
      <c r="CE15" s="144">
        <v>0</v>
      </c>
      <c r="CF15" s="144"/>
      <c r="CG15" s="144">
        <v>0</v>
      </c>
      <c r="CH15" s="146">
        <v>0</v>
      </c>
      <c r="CI15" s="144">
        <v>2799</v>
      </c>
      <c r="CJ15" s="144">
        <v>0</v>
      </c>
      <c r="CK15" s="144">
        <v>21264</v>
      </c>
      <c r="CL15" s="144">
        <v>18464</v>
      </c>
      <c r="CM15" s="144">
        <v>0</v>
      </c>
      <c r="CN15" s="144">
        <v>3927</v>
      </c>
      <c r="CO15" s="144">
        <v>0</v>
      </c>
      <c r="CP15" s="144">
        <v>0</v>
      </c>
      <c r="CQ15" s="144">
        <v>3927</v>
      </c>
    </row>
    <row r="16" spans="1:95" x14ac:dyDescent="0.25">
      <c r="B16" s="63"/>
      <c r="C16" s="64"/>
      <c r="D16" s="64"/>
    </row>
    <row r="17" spans="1:4" x14ac:dyDescent="0.25">
      <c r="A17" s="63"/>
      <c r="B17" s="63"/>
      <c r="C17" s="64"/>
      <c r="D17" s="64"/>
    </row>
    <row r="18" spans="1:4" x14ac:dyDescent="0.25">
      <c r="A18" s="63"/>
      <c r="B18" s="63"/>
      <c r="C18" s="134"/>
    </row>
    <row r="19" spans="1:4" x14ac:dyDescent="0.25">
      <c r="A19" s="63"/>
      <c r="B19" s="63"/>
      <c r="C19" s="134"/>
    </row>
  </sheetData>
  <sheetProtection algorithmName="SHA-512" hashValue="9VDr4ecq/9QH3SehzmaeAx3tSAwtzlKUSfZKjhMYTN8a1ot8OI98QWiQykt6YDm+DzhRfd/qwDzGnbrTe2gEnA==" saltValue="fxWcUl+UOR1/AN7OPLEw4w==" spinCount="100000" sheet="1" objects="1" scenarios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9"/>
  <dimension ref="A1:CD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ColWidth="9.140625" defaultRowHeight="15" x14ac:dyDescent="0.25"/>
  <cols>
    <col min="1" max="1" width="8" style="3" bestFit="1" customWidth="1"/>
    <col min="2" max="2" width="5.7109375" style="3" bestFit="1" customWidth="1"/>
    <col min="3" max="3" width="23" style="3" bestFit="1" customWidth="1"/>
    <col min="4" max="4" width="16.7109375" style="3" bestFit="1" customWidth="1"/>
    <col min="5" max="5" width="17.7109375" style="62" bestFit="1" customWidth="1"/>
    <col min="6" max="6" width="16.5703125" style="62" bestFit="1" customWidth="1"/>
    <col min="7" max="7" width="17.7109375" style="62" bestFit="1" customWidth="1"/>
    <col min="8" max="8" width="15.5703125" style="62" bestFit="1" customWidth="1"/>
    <col min="9" max="9" width="17.5703125" style="62" bestFit="1" customWidth="1"/>
    <col min="10" max="11" width="17.7109375" style="62" bestFit="1" customWidth="1"/>
    <col min="12" max="12" width="16.42578125" style="62" bestFit="1" customWidth="1"/>
    <col min="13" max="13" width="16.5703125" style="62" bestFit="1" customWidth="1"/>
    <col min="14" max="14" width="17.7109375" style="62" bestFit="1" customWidth="1"/>
    <col min="15" max="15" width="16.5703125" style="62" bestFit="1" customWidth="1"/>
    <col min="16" max="16" width="16.140625" style="62" bestFit="1" customWidth="1"/>
    <col min="17" max="17" width="17.140625" style="62" bestFit="1" customWidth="1"/>
    <col min="18" max="18" width="16.5703125" style="62" bestFit="1" customWidth="1"/>
    <col min="19" max="19" width="17.5703125" style="62" bestFit="1" customWidth="1"/>
    <col min="20" max="21" width="17.7109375" style="62" bestFit="1" customWidth="1"/>
    <col min="22" max="22" width="20.28515625" style="62" bestFit="1" customWidth="1"/>
    <col min="23" max="25" width="19.140625" style="62" bestFit="1" customWidth="1"/>
    <col min="26" max="29" width="17.5703125" style="62" bestFit="1" customWidth="1"/>
    <col min="30" max="30" width="16.42578125" style="62" bestFit="1" customWidth="1"/>
    <col min="31" max="31" width="17.5703125" style="62" bestFit="1" customWidth="1"/>
    <col min="32" max="32" width="16.42578125" style="62" bestFit="1" customWidth="1"/>
    <col min="33" max="33" width="15.42578125" style="62" bestFit="1" customWidth="1"/>
    <col min="34" max="37" width="16.42578125" style="62" bestFit="1" customWidth="1"/>
    <col min="38" max="38" width="20.140625" style="62" bestFit="1" customWidth="1"/>
    <col min="39" max="39" width="17.5703125" style="62" bestFit="1" customWidth="1"/>
    <col min="40" max="40" width="20.140625" style="62" bestFit="1" customWidth="1"/>
    <col min="41" max="41" width="17.5703125" style="62" bestFit="1" customWidth="1"/>
    <col min="42" max="42" width="14.28515625" style="62" bestFit="1" customWidth="1"/>
    <col min="43" max="43" width="17.5703125" style="62" bestFit="1" customWidth="1"/>
    <col min="44" max="44" width="15.42578125" style="62" bestFit="1" customWidth="1"/>
    <col min="45" max="45" width="20" style="62" bestFit="1" customWidth="1"/>
    <col min="46" max="48" width="16.42578125" style="62" bestFit="1" customWidth="1"/>
    <col min="49" max="50" width="17.5703125" style="62" bestFit="1" customWidth="1"/>
    <col min="51" max="51" width="14" style="62" bestFit="1" customWidth="1"/>
    <col min="52" max="52" width="14.42578125" style="62" bestFit="1" customWidth="1"/>
    <col min="53" max="53" width="13.85546875" style="62" bestFit="1" customWidth="1"/>
    <col min="54" max="54" width="13.140625" style="62" bestFit="1" customWidth="1"/>
    <col min="55" max="55" width="14.5703125" style="62" bestFit="1" customWidth="1"/>
    <col min="56" max="57" width="19.140625" style="62" bestFit="1" customWidth="1"/>
    <col min="58" max="58" width="20.140625" style="62" bestFit="1" customWidth="1"/>
    <col min="59" max="59" width="12.7109375" style="62" bestFit="1" customWidth="1"/>
    <col min="60" max="61" width="13.28515625" style="62" bestFit="1" customWidth="1"/>
    <col min="62" max="62" width="17.5703125" style="62" bestFit="1" customWidth="1"/>
    <col min="63" max="63" width="13.7109375" style="62" bestFit="1" customWidth="1"/>
    <col min="64" max="64" width="16.42578125" style="62" bestFit="1" customWidth="1"/>
    <col min="65" max="65" width="11.5703125" style="62" bestFit="1" customWidth="1"/>
    <col min="66" max="66" width="12.5703125" style="62" bestFit="1" customWidth="1"/>
    <col min="67" max="67" width="16.28515625" style="62" bestFit="1" customWidth="1"/>
    <col min="68" max="68" width="11.85546875" style="62" bestFit="1" customWidth="1"/>
    <col min="69" max="70" width="15.28515625" style="62" bestFit="1" customWidth="1"/>
    <col min="71" max="71" width="11.7109375" style="62" bestFit="1" customWidth="1"/>
    <col min="72" max="72" width="12.7109375" style="62" bestFit="1" customWidth="1"/>
    <col min="73" max="73" width="12.85546875" style="62" bestFit="1" customWidth="1"/>
    <col min="74" max="74" width="12" style="62" bestFit="1" customWidth="1"/>
    <col min="75" max="75" width="11.5703125" style="62" bestFit="1" customWidth="1"/>
    <col min="76" max="76" width="12.5703125" style="62" bestFit="1" customWidth="1"/>
    <col min="77" max="77" width="12.28515625" style="62" bestFit="1" customWidth="1"/>
    <col min="78" max="78" width="11.85546875" style="62" bestFit="1" customWidth="1"/>
    <col min="79" max="81" width="9.140625" style="62"/>
    <col min="82" max="16384" width="9.140625" style="3"/>
  </cols>
  <sheetData>
    <row r="1" spans="1:82" x14ac:dyDescent="0.25">
      <c r="A1" s="147" t="s">
        <v>1078</v>
      </c>
      <c r="B1" s="147" t="s">
        <v>1148</v>
      </c>
      <c r="C1" s="147" t="s">
        <v>1365</v>
      </c>
      <c r="D1" s="147" t="s">
        <v>1079</v>
      </c>
      <c r="E1" s="147" t="s">
        <v>1058</v>
      </c>
      <c r="F1" s="147" t="s">
        <v>1056</v>
      </c>
      <c r="G1" s="147" t="s">
        <v>1052</v>
      </c>
      <c r="H1" s="147" t="s">
        <v>1046</v>
      </c>
      <c r="I1" s="147" t="s">
        <v>1049</v>
      </c>
      <c r="J1" s="147" t="s">
        <v>1364</v>
      </c>
      <c r="K1" s="147" t="s">
        <v>1064</v>
      </c>
      <c r="L1" s="147" t="s">
        <v>1051</v>
      </c>
      <c r="M1" s="147" t="s">
        <v>1054</v>
      </c>
      <c r="N1" s="147" t="s">
        <v>1048</v>
      </c>
      <c r="O1" s="147" t="s">
        <v>1062</v>
      </c>
      <c r="P1" s="147" t="s">
        <v>1047</v>
      </c>
      <c r="Q1" s="147" t="s">
        <v>1053</v>
      </c>
      <c r="R1" s="147" t="s">
        <v>1057</v>
      </c>
      <c r="S1" s="147" t="s">
        <v>1061</v>
      </c>
      <c r="T1" s="147" t="s">
        <v>1041</v>
      </c>
      <c r="U1" s="147" t="s">
        <v>1063</v>
      </c>
      <c r="V1" s="147" t="s">
        <v>1040</v>
      </c>
      <c r="W1" s="147" t="s">
        <v>1055</v>
      </c>
      <c r="X1" s="147" t="s">
        <v>1059</v>
      </c>
      <c r="Y1" s="147" t="s">
        <v>1060</v>
      </c>
      <c r="Z1" s="147" t="s">
        <v>1043</v>
      </c>
      <c r="AA1" s="147" t="s">
        <v>1050</v>
      </c>
      <c r="AB1" s="147" t="s">
        <v>1028</v>
      </c>
      <c r="AC1" s="147" t="s">
        <v>1013</v>
      </c>
      <c r="AD1" s="147" t="s">
        <v>1014</v>
      </c>
      <c r="AE1" s="147" t="s">
        <v>1018</v>
      </c>
      <c r="AF1" s="147" t="s">
        <v>1023</v>
      </c>
      <c r="AG1" s="147" t="s">
        <v>1010</v>
      </c>
      <c r="AH1" s="147" t="s">
        <v>1027</v>
      </c>
      <c r="AI1" s="147" t="s">
        <v>1020</v>
      </c>
      <c r="AJ1" s="147" t="s">
        <v>1017</v>
      </c>
      <c r="AK1" s="147" t="s">
        <v>1019</v>
      </c>
      <c r="AL1" s="147" t="s">
        <v>1016</v>
      </c>
      <c r="AM1" s="147" t="s">
        <v>1015</v>
      </c>
      <c r="AN1" s="147" t="s">
        <v>1021</v>
      </c>
      <c r="AO1" s="147" t="s">
        <v>1011</v>
      </c>
      <c r="AP1" s="147" t="s">
        <v>1022</v>
      </c>
      <c r="AQ1" s="147" t="s">
        <v>1012</v>
      </c>
      <c r="AR1" s="147" t="s">
        <v>1037</v>
      </c>
      <c r="AS1" s="147" t="s">
        <v>1036</v>
      </c>
      <c r="AT1" s="147" t="s">
        <v>1045</v>
      </c>
      <c r="AU1" s="147" t="s">
        <v>1044</v>
      </c>
      <c r="AV1" s="147" t="s">
        <v>1035</v>
      </c>
      <c r="AW1" s="147" t="s">
        <v>1026</v>
      </c>
      <c r="AX1" s="147" t="s">
        <v>1024</v>
      </c>
      <c r="AY1" s="147" t="s">
        <v>1039</v>
      </c>
      <c r="AZ1" s="147" t="s">
        <v>1042</v>
      </c>
      <c r="BA1" s="147" t="s">
        <v>1029</v>
      </c>
      <c r="BB1" s="147" t="s">
        <v>1038</v>
      </c>
      <c r="BC1" s="147" t="s">
        <v>1032</v>
      </c>
      <c r="BD1" s="147" t="s">
        <v>1025</v>
      </c>
      <c r="BE1" s="147" t="s">
        <v>1034</v>
      </c>
      <c r="BF1" s="147" t="s">
        <v>1031</v>
      </c>
      <c r="BG1" s="147" t="s">
        <v>1033</v>
      </c>
      <c r="BH1" s="147" t="s">
        <v>1030</v>
      </c>
      <c r="BI1" s="147" t="s">
        <v>1009</v>
      </c>
      <c r="BJ1" s="147" t="s">
        <v>991</v>
      </c>
      <c r="BK1" s="147" t="s">
        <v>1005</v>
      </c>
      <c r="BL1" s="147" t="s">
        <v>1001</v>
      </c>
      <c r="BM1" s="147" t="s">
        <v>1360</v>
      </c>
      <c r="BN1" s="147" t="s">
        <v>999</v>
      </c>
      <c r="BO1" s="147" t="s">
        <v>1000</v>
      </c>
      <c r="BP1" s="147" t="s">
        <v>1362</v>
      </c>
      <c r="BQ1" s="147" t="s">
        <v>1008</v>
      </c>
      <c r="BR1" s="147" t="s">
        <v>1006</v>
      </c>
      <c r="BS1" s="147" t="s">
        <v>1004</v>
      </c>
      <c r="BT1" s="147" t="s">
        <v>995</v>
      </c>
      <c r="BU1" s="147" t="s">
        <v>993</v>
      </c>
      <c r="BV1" s="147" t="s">
        <v>996</v>
      </c>
      <c r="BW1" s="147" t="s">
        <v>997</v>
      </c>
      <c r="BX1" s="147" t="s">
        <v>1003</v>
      </c>
      <c r="BY1" s="147" t="s">
        <v>998</v>
      </c>
      <c r="BZ1" s="147" t="s">
        <v>1361</v>
      </c>
      <c r="CA1" s="147" t="s">
        <v>1002</v>
      </c>
      <c r="CB1" s="147" t="s">
        <v>992</v>
      </c>
      <c r="CC1" s="147" t="s">
        <v>1007</v>
      </c>
      <c r="CD1" s="147" t="s">
        <v>994</v>
      </c>
    </row>
    <row r="2" spans="1:82" x14ac:dyDescent="0.25">
      <c r="A2" s="148">
        <v>201912</v>
      </c>
      <c r="B2" s="148">
        <v>9865</v>
      </c>
      <c r="C2" s="149" t="s">
        <v>1138</v>
      </c>
      <c r="D2" s="149" t="s">
        <v>1080</v>
      </c>
      <c r="E2" s="148">
        <v>13351</v>
      </c>
      <c r="F2" s="148">
        <v>7570</v>
      </c>
      <c r="G2" s="148"/>
      <c r="H2" s="148"/>
      <c r="I2" s="148">
        <v>11921</v>
      </c>
      <c r="J2" s="148"/>
      <c r="K2" s="148"/>
      <c r="L2" s="148">
        <v>11921</v>
      </c>
      <c r="M2" s="148"/>
      <c r="N2" s="148"/>
      <c r="O2" s="148">
        <v>213269</v>
      </c>
      <c r="P2" s="148"/>
      <c r="Q2" s="148"/>
      <c r="R2" s="148"/>
      <c r="S2" s="148">
        <v>469069</v>
      </c>
      <c r="T2" s="148"/>
      <c r="U2" s="148">
        <v>26219</v>
      </c>
      <c r="V2" s="148">
        <v>2706181</v>
      </c>
      <c r="W2" s="148">
        <v>7200</v>
      </c>
      <c r="X2" s="148">
        <v>1946642</v>
      </c>
      <c r="Y2" s="148"/>
      <c r="Z2" s="148">
        <v>4379</v>
      </c>
      <c r="AA2" s="148">
        <v>6561</v>
      </c>
      <c r="AB2" s="148">
        <v>25236</v>
      </c>
      <c r="AC2" s="148"/>
      <c r="AD2" s="148"/>
      <c r="AE2" s="148"/>
      <c r="AF2" s="148"/>
      <c r="AG2" s="148">
        <v>250137</v>
      </c>
      <c r="AH2" s="148">
        <v>25500</v>
      </c>
      <c r="AI2" s="148"/>
      <c r="AJ2" s="148"/>
      <c r="AK2" s="148"/>
      <c r="AL2" s="148">
        <v>224501</v>
      </c>
      <c r="AM2" s="148"/>
      <c r="AN2" s="148"/>
      <c r="AO2" s="148">
        <v>400</v>
      </c>
      <c r="AP2" s="148">
        <v>400</v>
      </c>
      <c r="AQ2" s="148"/>
      <c r="AR2" s="148"/>
      <c r="AS2" s="148">
        <v>2402655</v>
      </c>
      <c r="AT2" s="148"/>
      <c r="AU2" s="148">
        <v>6</v>
      </c>
      <c r="AV2" s="148"/>
      <c r="AW2" s="148">
        <v>401</v>
      </c>
      <c r="AX2" s="148">
        <v>2428579</v>
      </c>
      <c r="AY2" s="148"/>
      <c r="AZ2" s="148"/>
      <c r="BA2" s="148">
        <v>25518</v>
      </c>
      <c r="BB2" s="148"/>
      <c r="BC2" s="148">
        <v>1806</v>
      </c>
      <c r="BD2" s="148"/>
      <c r="BE2" s="148">
        <v>122</v>
      </c>
      <c r="BF2" s="148">
        <v>1965</v>
      </c>
      <c r="BG2" s="148"/>
      <c r="BH2" s="148">
        <v>37</v>
      </c>
      <c r="BI2" s="148">
        <v>2706181</v>
      </c>
      <c r="BJ2" s="148">
        <v>64526</v>
      </c>
      <c r="BK2" s="148">
        <v>1524</v>
      </c>
      <c r="BL2" s="148">
        <v>-2912</v>
      </c>
      <c r="BM2" s="148">
        <v>8613</v>
      </c>
      <c r="BN2" s="148"/>
      <c r="BO2" s="148">
        <v>9513</v>
      </c>
      <c r="BP2" s="148">
        <v>8613</v>
      </c>
      <c r="BQ2" s="148">
        <v>8613</v>
      </c>
      <c r="BR2" s="148">
        <v>345</v>
      </c>
      <c r="BS2" s="148">
        <v>-1350</v>
      </c>
      <c r="BT2" s="148">
        <v>764</v>
      </c>
      <c r="BU2" s="148">
        <v>61973</v>
      </c>
      <c r="BV2" s="148">
        <v>11595</v>
      </c>
      <c r="BW2" s="148">
        <v>72804</v>
      </c>
      <c r="BX2" s="148">
        <v>900</v>
      </c>
      <c r="BY2" s="148"/>
      <c r="BZ2" s="148"/>
      <c r="CA2" s="148">
        <v>431</v>
      </c>
      <c r="CB2" s="148">
        <v>2554</v>
      </c>
      <c r="CC2" s="148">
        <v>63243</v>
      </c>
      <c r="CD2" s="148"/>
    </row>
    <row r="3" spans="1:82" x14ac:dyDescent="0.25">
      <c r="A3" s="148">
        <v>201912</v>
      </c>
      <c r="B3" s="148">
        <v>9181</v>
      </c>
      <c r="C3" s="149" t="s">
        <v>1139</v>
      </c>
      <c r="D3" s="149" t="s">
        <v>1080</v>
      </c>
      <c r="E3" s="148">
        <v>82704</v>
      </c>
      <c r="F3" s="148">
        <v>491</v>
      </c>
      <c r="G3" s="148">
        <v>582</v>
      </c>
      <c r="H3" s="148"/>
      <c r="I3" s="148">
        <v>104605</v>
      </c>
      <c r="J3" s="148"/>
      <c r="K3" s="148"/>
      <c r="L3" s="148">
        <v>135453</v>
      </c>
      <c r="M3" s="148"/>
      <c r="N3" s="148">
        <v>30848</v>
      </c>
      <c r="O3" s="148">
        <v>188883</v>
      </c>
      <c r="P3" s="148">
        <v>14237</v>
      </c>
      <c r="Q3" s="148">
        <v>8897</v>
      </c>
      <c r="R3" s="148"/>
      <c r="S3" s="148">
        <v>2316106</v>
      </c>
      <c r="T3" s="148">
        <v>12280</v>
      </c>
      <c r="U3" s="148">
        <v>302664</v>
      </c>
      <c r="V3" s="148">
        <v>9387271</v>
      </c>
      <c r="W3" s="148">
        <v>1035</v>
      </c>
      <c r="X3" s="148">
        <v>6296794</v>
      </c>
      <c r="Y3" s="148">
        <v>0</v>
      </c>
      <c r="Z3" s="148">
        <v>20316</v>
      </c>
      <c r="AA3" s="148">
        <v>6828</v>
      </c>
      <c r="AB3" s="148">
        <v>100000</v>
      </c>
      <c r="AC3" s="148"/>
      <c r="AD3" s="148"/>
      <c r="AE3" s="148"/>
      <c r="AF3" s="148"/>
      <c r="AG3" s="148">
        <v>1722716</v>
      </c>
      <c r="AH3" s="148"/>
      <c r="AI3" s="148">
        <v>0</v>
      </c>
      <c r="AJ3" s="148"/>
      <c r="AK3" s="148"/>
      <c r="AL3" s="148">
        <v>1622716</v>
      </c>
      <c r="AM3" s="148"/>
      <c r="AN3" s="148"/>
      <c r="AO3" s="148">
        <v>0</v>
      </c>
      <c r="AP3" s="148"/>
      <c r="AQ3" s="148"/>
      <c r="AR3" s="148">
        <v>15902</v>
      </c>
      <c r="AS3" s="148">
        <v>7414133</v>
      </c>
      <c r="AT3" s="148"/>
      <c r="AU3" s="148">
        <v>27441</v>
      </c>
      <c r="AV3" s="148"/>
      <c r="AW3" s="148">
        <v>152</v>
      </c>
      <c r="AX3" s="148">
        <v>7614937</v>
      </c>
      <c r="AY3" s="148"/>
      <c r="AZ3" s="148"/>
      <c r="BA3" s="148">
        <v>157310</v>
      </c>
      <c r="BB3" s="148"/>
      <c r="BC3" s="148">
        <v>7798</v>
      </c>
      <c r="BD3" s="148"/>
      <c r="BE3" s="148">
        <v>32425</v>
      </c>
      <c r="BF3" s="148">
        <v>49617</v>
      </c>
      <c r="BG3" s="148">
        <v>0</v>
      </c>
      <c r="BH3" s="148">
        <v>9394</v>
      </c>
      <c r="BI3" s="148">
        <v>9387271</v>
      </c>
      <c r="BJ3" s="148">
        <v>232400</v>
      </c>
      <c r="BK3" s="148">
        <v>3686</v>
      </c>
      <c r="BL3" s="148">
        <v>-9790</v>
      </c>
      <c r="BM3" s="148">
        <v>102823</v>
      </c>
      <c r="BN3" s="148">
        <v>1006</v>
      </c>
      <c r="BO3" s="148">
        <v>124809</v>
      </c>
      <c r="BP3" s="148">
        <v>102823</v>
      </c>
      <c r="BQ3" s="148">
        <v>102823</v>
      </c>
      <c r="BR3" s="148">
        <v>2690</v>
      </c>
      <c r="BS3" s="148">
        <v>19710</v>
      </c>
      <c r="BT3" s="148">
        <v>7774</v>
      </c>
      <c r="BU3" s="148">
        <v>227595</v>
      </c>
      <c r="BV3" s="148">
        <v>60850</v>
      </c>
      <c r="BW3" s="148">
        <v>282413</v>
      </c>
      <c r="BX3" s="148">
        <v>21986</v>
      </c>
      <c r="BY3" s="148"/>
      <c r="BZ3" s="148"/>
      <c r="CA3" s="148">
        <v>1018</v>
      </c>
      <c r="CB3" s="148">
        <v>4805</v>
      </c>
      <c r="CC3" s="148">
        <v>186096</v>
      </c>
      <c r="CD3" s="148">
        <v>1743</v>
      </c>
    </row>
    <row r="4" spans="1:82" x14ac:dyDescent="0.25">
      <c r="A4" s="148">
        <v>201912</v>
      </c>
      <c r="B4" s="148">
        <v>6460</v>
      </c>
      <c r="C4" s="149" t="s">
        <v>1140</v>
      </c>
      <c r="D4" s="149" t="s">
        <v>1080</v>
      </c>
      <c r="E4" s="148">
        <v>312175</v>
      </c>
      <c r="F4" s="148">
        <v>1500</v>
      </c>
      <c r="G4" s="148">
        <v>10705</v>
      </c>
      <c r="H4" s="148">
        <v>795822</v>
      </c>
      <c r="I4" s="148">
        <v>209886</v>
      </c>
      <c r="J4" s="148"/>
      <c r="K4" s="148"/>
      <c r="L4" s="148">
        <v>209886</v>
      </c>
      <c r="M4" s="148">
        <v>9957</v>
      </c>
      <c r="N4" s="148">
        <v>0</v>
      </c>
      <c r="O4" s="148">
        <v>252000</v>
      </c>
      <c r="P4" s="148">
        <v>6369</v>
      </c>
      <c r="Q4" s="148">
        <v>133438</v>
      </c>
      <c r="R4" s="148"/>
      <c r="S4" s="148">
        <v>5404445</v>
      </c>
      <c r="T4" s="148">
        <v>66584</v>
      </c>
      <c r="U4" s="148">
        <v>877825</v>
      </c>
      <c r="V4" s="148">
        <v>18095281</v>
      </c>
      <c r="W4" s="148">
        <v>4960</v>
      </c>
      <c r="X4" s="148">
        <v>9399022</v>
      </c>
      <c r="Y4" s="148">
        <v>509864</v>
      </c>
      <c r="Z4" s="148">
        <v>81669</v>
      </c>
      <c r="AA4" s="148">
        <v>19060</v>
      </c>
      <c r="AB4" s="148">
        <v>192000</v>
      </c>
      <c r="AC4" s="148">
        <v>8628</v>
      </c>
      <c r="AD4" s="148"/>
      <c r="AE4" s="148"/>
      <c r="AF4" s="148"/>
      <c r="AG4" s="148">
        <v>2114074</v>
      </c>
      <c r="AH4" s="148">
        <v>223100</v>
      </c>
      <c r="AI4" s="148">
        <v>0</v>
      </c>
      <c r="AJ4" s="148">
        <v>8628</v>
      </c>
      <c r="AK4" s="148"/>
      <c r="AL4" s="148">
        <v>1913445</v>
      </c>
      <c r="AM4" s="148"/>
      <c r="AN4" s="148"/>
      <c r="AO4" s="148">
        <v>0</v>
      </c>
      <c r="AP4" s="148"/>
      <c r="AQ4" s="148"/>
      <c r="AR4" s="148">
        <v>32828</v>
      </c>
      <c r="AS4" s="148">
        <v>14399292</v>
      </c>
      <c r="AT4" s="148">
        <v>795832</v>
      </c>
      <c r="AU4" s="148">
        <v>54922</v>
      </c>
      <c r="AV4" s="148"/>
      <c r="AW4" s="148">
        <v>3951</v>
      </c>
      <c r="AX4" s="148">
        <v>15734648</v>
      </c>
      <c r="AY4" s="148">
        <v>150000</v>
      </c>
      <c r="AZ4" s="148"/>
      <c r="BA4" s="148">
        <v>297822</v>
      </c>
      <c r="BB4" s="148"/>
      <c r="BC4" s="148">
        <v>2992</v>
      </c>
      <c r="BD4" s="148"/>
      <c r="BE4" s="148">
        <v>17462</v>
      </c>
      <c r="BF4" s="148">
        <v>23459</v>
      </c>
      <c r="BG4" s="148"/>
      <c r="BH4" s="148">
        <v>3005</v>
      </c>
      <c r="BI4" s="148">
        <v>18095281</v>
      </c>
      <c r="BJ4" s="148">
        <v>377196</v>
      </c>
      <c r="BK4" s="148">
        <v>14404</v>
      </c>
      <c r="BL4" s="148">
        <v>-104928</v>
      </c>
      <c r="BM4" s="148">
        <v>206631</v>
      </c>
      <c r="BN4" s="148">
        <v>19501</v>
      </c>
      <c r="BO4" s="148">
        <v>255531</v>
      </c>
      <c r="BP4" s="148">
        <v>206631</v>
      </c>
      <c r="BQ4" s="148">
        <v>206631</v>
      </c>
      <c r="BR4" s="148">
        <v>8707</v>
      </c>
      <c r="BS4" s="148">
        <v>6943</v>
      </c>
      <c r="BT4" s="148">
        <v>13208</v>
      </c>
      <c r="BU4" s="148">
        <v>365024</v>
      </c>
      <c r="BV4" s="148">
        <v>213570</v>
      </c>
      <c r="BW4" s="148">
        <v>579370</v>
      </c>
      <c r="BX4" s="148">
        <v>48900</v>
      </c>
      <c r="BY4" s="148"/>
      <c r="BZ4" s="148"/>
      <c r="CA4" s="148">
        <v>901</v>
      </c>
      <c r="CB4" s="148">
        <v>12172</v>
      </c>
      <c r="CC4" s="148">
        <v>448613</v>
      </c>
      <c r="CD4" s="148">
        <v>13984</v>
      </c>
    </row>
    <row r="5" spans="1:82" x14ac:dyDescent="0.25">
      <c r="A5" s="148">
        <v>201912</v>
      </c>
      <c r="B5" s="148">
        <v>9870</v>
      </c>
      <c r="C5" s="149" t="s">
        <v>1141</v>
      </c>
      <c r="D5" s="149" t="s">
        <v>1080</v>
      </c>
      <c r="E5" s="148">
        <v>6902</v>
      </c>
      <c r="F5" s="148">
        <v>11501</v>
      </c>
      <c r="G5" s="148">
        <v>0</v>
      </c>
      <c r="H5" s="148"/>
      <c r="I5" s="148">
        <v>10339</v>
      </c>
      <c r="J5" s="148"/>
      <c r="K5" s="148"/>
      <c r="L5" s="148">
        <v>10339</v>
      </c>
      <c r="M5" s="148"/>
      <c r="N5" s="148"/>
      <c r="O5" s="148">
        <v>30201</v>
      </c>
      <c r="P5" s="148"/>
      <c r="Q5" s="148"/>
      <c r="R5" s="148"/>
      <c r="S5" s="148">
        <v>84851</v>
      </c>
      <c r="T5" s="148">
        <v>1089</v>
      </c>
      <c r="U5" s="148">
        <v>65181</v>
      </c>
      <c r="V5" s="148">
        <v>795815</v>
      </c>
      <c r="W5" s="148"/>
      <c r="X5" s="148">
        <v>573296</v>
      </c>
      <c r="Y5" s="148">
        <v>0</v>
      </c>
      <c r="Z5" s="148">
        <v>9020</v>
      </c>
      <c r="AA5" s="148">
        <v>3435</v>
      </c>
      <c r="AB5" s="148">
        <v>57008</v>
      </c>
      <c r="AC5" s="148"/>
      <c r="AD5" s="148"/>
      <c r="AE5" s="148"/>
      <c r="AF5" s="148"/>
      <c r="AG5" s="148">
        <v>61769</v>
      </c>
      <c r="AH5" s="148">
        <v>6000</v>
      </c>
      <c r="AI5" s="148"/>
      <c r="AJ5" s="148"/>
      <c r="AK5" s="148">
        <v>437</v>
      </c>
      <c r="AL5" s="148">
        <v>4324</v>
      </c>
      <c r="AM5" s="148"/>
      <c r="AN5" s="148"/>
      <c r="AO5" s="148"/>
      <c r="AP5" s="148"/>
      <c r="AQ5" s="148"/>
      <c r="AR5" s="148"/>
      <c r="AS5" s="148">
        <v>721094</v>
      </c>
      <c r="AT5" s="148"/>
      <c r="AU5" s="148">
        <v>0</v>
      </c>
      <c r="AV5" s="148"/>
      <c r="AW5" s="148">
        <v>45</v>
      </c>
      <c r="AX5" s="148">
        <v>727478</v>
      </c>
      <c r="AY5" s="148"/>
      <c r="AZ5" s="148"/>
      <c r="BA5" s="148">
        <v>6339</v>
      </c>
      <c r="BB5" s="148"/>
      <c r="BC5" s="148">
        <v>435</v>
      </c>
      <c r="BD5" s="148"/>
      <c r="BE5" s="148">
        <v>35</v>
      </c>
      <c r="BF5" s="148">
        <v>568</v>
      </c>
      <c r="BG5" s="148">
        <v>25</v>
      </c>
      <c r="BH5" s="148">
        <v>73</v>
      </c>
      <c r="BI5" s="148">
        <v>795815</v>
      </c>
      <c r="BJ5" s="148">
        <v>24050</v>
      </c>
      <c r="BK5" s="148">
        <v>826</v>
      </c>
      <c r="BL5" s="148">
        <v>1254</v>
      </c>
      <c r="BM5" s="148">
        <v>374</v>
      </c>
      <c r="BN5" s="148"/>
      <c r="BO5" s="148">
        <v>456</v>
      </c>
      <c r="BP5" s="148">
        <v>374</v>
      </c>
      <c r="BQ5" s="148">
        <v>374</v>
      </c>
      <c r="BR5" s="148">
        <v>704</v>
      </c>
      <c r="BS5" s="148">
        <v>136</v>
      </c>
      <c r="BT5" s="148">
        <v>106</v>
      </c>
      <c r="BU5" s="148">
        <v>22604</v>
      </c>
      <c r="BV5" s="148">
        <v>4202</v>
      </c>
      <c r="BW5" s="148">
        <v>26719</v>
      </c>
      <c r="BX5" s="148">
        <v>82</v>
      </c>
      <c r="BY5" s="148"/>
      <c r="BZ5" s="148"/>
      <c r="CA5" s="148">
        <v>981</v>
      </c>
      <c r="CB5" s="148">
        <v>1447</v>
      </c>
      <c r="CC5" s="148">
        <v>24042</v>
      </c>
      <c r="CD5" s="148">
        <v>20</v>
      </c>
    </row>
  </sheetData>
  <sheetProtection algorithmName="SHA-512" hashValue="EQoJurp30gxJsJTyaOshozU8DzpzymFBM9hPLZeXuLE7X5XnJRm9uSaRMkWYRsH3Zph9L6hbHPe+okeA8uKbvw==" saltValue="eArM8Y9IgBmQL5BXol9be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2"/>
    <pageSetUpPr fitToPage="1"/>
  </sheetPr>
  <dimension ref="A1:G57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6.7109375" style="3" hidden="1" customWidth="1"/>
    <col min="3" max="3" width="3.28515625" style="3" bestFit="1" customWidth="1"/>
    <col min="4" max="4" width="4" style="3" bestFit="1" customWidth="1"/>
    <col min="5" max="5" width="84.28515625" style="3" bestFit="1" customWidth="1"/>
    <col min="6" max="6" width="19.140625" style="3" customWidth="1"/>
    <col min="7" max="7" width="9.140625" style="3" customWidth="1"/>
    <col min="8" max="16384" width="9.140625" style="3" hidden="1"/>
  </cols>
  <sheetData>
    <row r="1" spans="1:6" x14ac:dyDescent="0.25">
      <c r="C1" s="156" t="s">
        <v>1228</v>
      </c>
      <c r="D1" s="156"/>
      <c r="E1" s="156"/>
    </row>
    <row r="2" spans="1:6" x14ac:dyDescent="0.25"/>
    <row r="3" spans="1:6" ht="23.25" x14ac:dyDescent="0.25">
      <c r="C3" s="157" t="s">
        <v>974</v>
      </c>
      <c r="D3" s="157"/>
      <c r="E3" s="157"/>
      <c r="F3" s="157"/>
    </row>
    <row r="4" spans="1:6" ht="25.5" x14ac:dyDescent="0.25">
      <c r="A4" s="118" t="s">
        <v>31</v>
      </c>
      <c r="B4" s="16" t="s">
        <v>894</v>
      </c>
      <c r="C4" s="12"/>
      <c r="D4" s="12"/>
      <c r="E4" s="12"/>
      <c r="F4" s="18" t="s">
        <v>814</v>
      </c>
    </row>
    <row r="5" spans="1:6" x14ac:dyDescent="0.25">
      <c r="A5" s="11" t="s">
        <v>142</v>
      </c>
      <c r="B5" s="3" t="str">
        <f>"BeEk_"&amp;$B$4&amp;"_"&amp;A5</f>
        <v>BeEk_BEk_aagP</v>
      </c>
      <c r="C5" s="13" t="s">
        <v>0</v>
      </c>
      <c r="D5" s="12"/>
      <c r="E5" s="13" t="s">
        <v>112</v>
      </c>
      <c r="F5" s="25">
        <v>29665482</v>
      </c>
    </row>
    <row r="6" spans="1:6" x14ac:dyDescent="0.25">
      <c r="A6" s="11" t="s">
        <v>143</v>
      </c>
      <c r="B6" s="3" t="str">
        <f t="shared" ref="B6:B55" si="0">"BeEk_"&amp;$B$4&amp;"_"&amp;A6</f>
        <v>BeEk_BEk_NyK</v>
      </c>
      <c r="C6" s="12"/>
      <c r="D6" s="12" t="s">
        <v>803</v>
      </c>
      <c r="E6" s="12" t="s">
        <v>113</v>
      </c>
      <c r="F6" s="25">
        <v>3464289</v>
      </c>
    </row>
    <row r="7" spans="1:6" x14ac:dyDescent="0.25">
      <c r="A7" s="11" t="s">
        <v>144</v>
      </c>
      <c r="B7" s="3" t="str">
        <f t="shared" si="0"/>
        <v>BeEk_BEk_UdFo</v>
      </c>
      <c r="C7" s="12"/>
      <c r="D7" s="12" t="s">
        <v>804</v>
      </c>
      <c r="E7" s="12" t="s">
        <v>114</v>
      </c>
      <c r="F7" s="25">
        <v>0</v>
      </c>
    </row>
    <row r="8" spans="1:6" x14ac:dyDescent="0.25">
      <c r="A8" s="11" t="s">
        <v>145</v>
      </c>
      <c r="B8" s="3" t="str">
        <f t="shared" si="0"/>
        <v>BeEk_BEk_UdFu</v>
      </c>
      <c r="C8" s="12"/>
      <c r="D8" s="12" t="s">
        <v>805</v>
      </c>
      <c r="E8" s="12" t="s">
        <v>115</v>
      </c>
      <c r="F8" s="25">
        <v>0</v>
      </c>
    </row>
    <row r="9" spans="1:6" x14ac:dyDescent="0.25">
      <c r="A9" s="11" t="s">
        <v>146</v>
      </c>
      <c r="B9" s="3" t="str">
        <f t="shared" si="0"/>
        <v>BeEk_BEk_UdNed</v>
      </c>
      <c r="C9" s="12"/>
      <c r="D9" s="12" t="s">
        <v>806</v>
      </c>
      <c r="E9" s="12" t="s">
        <v>116</v>
      </c>
      <c r="F9" s="25">
        <v>720855</v>
      </c>
    </row>
    <row r="10" spans="1:6" x14ac:dyDescent="0.25">
      <c r="A10" s="11" t="s">
        <v>147</v>
      </c>
      <c r="B10" s="3" t="str">
        <f t="shared" si="0"/>
        <v>BeEk_BEk_aagU</v>
      </c>
      <c r="C10" s="12"/>
      <c r="D10" s="12"/>
      <c r="E10" s="13" t="s">
        <v>117</v>
      </c>
      <c r="F10" s="25">
        <v>32408920</v>
      </c>
    </row>
    <row r="11" spans="1:6" x14ac:dyDescent="0.25">
      <c r="A11" s="12"/>
      <c r="C11" s="12"/>
      <c r="D11" s="12"/>
      <c r="E11" s="13"/>
      <c r="F11" s="12"/>
    </row>
    <row r="12" spans="1:6" x14ac:dyDescent="0.25">
      <c r="A12" s="11" t="s">
        <v>148</v>
      </c>
      <c r="B12" s="3" t="str">
        <f t="shared" si="0"/>
        <v>BeEk_BEk_OEP</v>
      </c>
      <c r="C12" s="13" t="s">
        <v>1</v>
      </c>
      <c r="D12" s="12"/>
      <c r="E12" s="13" t="s">
        <v>118</v>
      </c>
      <c r="F12" s="25">
        <v>2040578</v>
      </c>
    </row>
    <row r="13" spans="1:6" x14ac:dyDescent="0.25">
      <c r="A13" s="11" t="s">
        <v>150</v>
      </c>
      <c r="B13" s="3" t="str">
        <f t="shared" si="0"/>
        <v>BeEk_BEk_OErv</v>
      </c>
      <c r="C13" s="12"/>
      <c r="D13" s="12" t="s">
        <v>643</v>
      </c>
      <c r="E13" s="12" t="s">
        <v>119</v>
      </c>
      <c r="F13" s="25">
        <v>0</v>
      </c>
    </row>
    <row r="14" spans="1:6" x14ac:dyDescent="0.25">
      <c r="A14" s="11" t="s">
        <v>151</v>
      </c>
      <c r="B14" s="3" t="str">
        <f t="shared" si="0"/>
        <v>BeEk_BEk_OEE</v>
      </c>
      <c r="C14" s="12"/>
      <c r="D14" s="12" t="s">
        <v>644</v>
      </c>
      <c r="E14" s="12" t="s">
        <v>120</v>
      </c>
      <c r="F14" s="25">
        <v>175759</v>
      </c>
    </row>
    <row r="15" spans="1:6" x14ac:dyDescent="0.25">
      <c r="A15" s="11" t="s">
        <v>152</v>
      </c>
      <c r="B15" s="3" t="str">
        <f t="shared" si="0"/>
        <v>BeEk_BEk_OEF</v>
      </c>
      <c r="C15" s="12"/>
      <c r="D15" s="12" t="s">
        <v>645</v>
      </c>
      <c r="E15" s="12" t="s">
        <v>121</v>
      </c>
      <c r="F15" s="25">
        <v>0</v>
      </c>
    </row>
    <row r="16" spans="1:6" x14ac:dyDescent="0.25">
      <c r="A16" s="11" t="s">
        <v>153</v>
      </c>
      <c r="B16" s="3" t="str">
        <f t="shared" si="0"/>
        <v>BeEk_BEk_OEOs</v>
      </c>
      <c r="C16" s="12"/>
      <c r="D16" s="12" t="s">
        <v>646</v>
      </c>
      <c r="E16" s="12" t="s">
        <v>122</v>
      </c>
      <c r="F16" s="25">
        <v>0</v>
      </c>
    </row>
    <row r="17" spans="1:6" x14ac:dyDescent="0.25">
      <c r="A17" s="11" t="s">
        <v>154</v>
      </c>
      <c r="B17" s="3" t="str">
        <f t="shared" si="0"/>
        <v>BeEk_BEk_OEX</v>
      </c>
      <c r="C17" s="12"/>
      <c r="D17" s="12" t="s">
        <v>647</v>
      </c>
      <c r="E17" s="12" t="s">
        <v>123</v>
      </c>
      <c r="F17" s="25">
        <v>0</v>
      </c>
    </row>
    <row r="18" spans="1:6" x14ac:dyDescent="0.25">
      <c r="A18" s="11" t="s">
        <v>149</v>
      </c>
      <c r="B18" s="3" t="str">
        <f t="shared" si="0"/>
        <v>BeEk_BEk_OEU</v>
      </c>
      <c r="C18" s="12"/>
      <c r="D18" s="12"/>
      <c r="E18" s="13" t="s">
        <v>124</v>
      </c>
      <c r="F18" s="25">
        <v>2216337</v>
      </c>
    </row>
    <row r="19" spans="1:6" x14ac:dyDescent="0.25">
      <c r="A19" s="12"/>
      <c r="C19" s="12"/>
      <c r="D19" s="12"/>
      <c r="E19" s="13"/>
      <c r="F19" s="12"/>
    </row>
    <row r="20" spans="1:6" x14ac:dyDescent="0.25">
      <c r="A20" s="11" t="s">
        <v>155</v>
      </c>
      <c r="B20" s="3" t="str">
        <f t="shared" si="0"/>
        <v>BeEk_BEk_AVP</v>
      </c>
      <c r="C20" s="13" t="s">
        <v>2</v>
      </c>
      <c r="D20" s="12"/>
      <c r="E20" s="13" t="s">
        <v>125</v>
      </c>
      <c r="F20" s="25">
        <v>968409</v>
      </c>
    </row>
    <row r="21" spans="1:6" x14ac:dyDescent="0.25">
      <c r="A21" s="11" t="s">
        <v>157</v>
      </c>
      <c r="B21" s="3" t="str">
        <f t="shared" si="0"/>
        <v>BeEk_BEk_AVrg</v>
      </c>
      <c r="C21" s="12"/>
      <c r="D21" s="12" t="s">
        <v>759</v>
      </c>
      <c r="E21" s="12" t="s">
        <v>119</v>
      </c>
      <c r="F21" s="25">
        <v>0</v>
      </c>
    </row>
    <row r="22" spans="1:6" x14ac:dyDescent="0.25">
      <c r="A22" s="11" t="s">
        <v>158</v>
      </c>
      <c r="B22" s="3" t="str">
        <f t="shared" si="0"/>
        <v>BeEk_BEk_AVE</v>
      </c>
      <c r="C22" s="12"/>
      <c r="D22" s="12" t="s">
        <v>760</v>
      </c>
      <c r="E22" s="12" t="s">
        <v>126</v>
      </c>
      <c r="F22" s="25">
        <v>423015</v>
      </c>
    </row>
    <row r="23" spans="1:6" x14ac:dyDescent="0.25">
      <c r="A23" s="11" t="s">
        <v>159</v>
      </c>
      <c r="B23" s="3" t="str">
        <f t="shared" si="0"/>
        <v>BeEk_BEk_AVF</v>
      </c>
      <c r="C23" s="12"/>
      <c r="D23" s="12" t="s">
        <v>809</v>
      </c>
      <c r="E23" s="12" t="s">
        <v>121</v>
      </c>
      <c r="F23" s="25">
        <v>0</v>
      </c>
    </row>
    <row r="24" spans="1:6" x14ac:dyDescent="0.25">
      <c r="A24" s="11" t="s">
        <v>160</v>
      </c>
      <c r="B24" s="3" t="str">
        <f t="shared" si="0"/>
        <v>BeEk_BEk_AVT</v>
      </c>
      <c r="C24" s="12"/>
      <c r="D24" s="12" t="s">
        <v>810</v>
      </c>
      <c r="E24" s="12" t="s">
        <v>127</v>
      </c>
      <c r="F24" s="25">
        <v>160966</v>
      </c>
    </row>
    <row r="25" spans="1:6" x14ac:dyDescent="0.25">
      <c r="A25" s="11" t="s">
        <v>161</v>
      </c>
      <c r="B25" s="3" t="str">
        <f t="shared" si="0"/>
        <v>BeEk_BEk_AVrr</v>
      </c>
      <c r="C25" s="12"/>
      <c r="D25" s="12" t="s">
        <v>811</v>
      </c>
      <c r="E25" s="12" t="s">
        <v>128</v>
      </c>
      <c r="F25" s="25">
        <v>0</v>
      </c>
    </row>
    <row r="26" spans="1:6" x14ac:dyDescent="0.25">
      <c r="A26" s="11" t="s">
        <v>162</v>
      </c>
      <c r="B26" s="3" t="str">
        <f t="shared" si="0"/>
        <v>BeEk_BEk_AVTb</v>
      </c>
      <c r="C26" s="12"/>
      <c r="D26" s="12" t="s">
        <v>812</v>
      </c>
      <c r="E26" s="12" t="s">
        <v>129</v>
      </c>
      <c r="F26" s="25">
        <v>52267</v>
      </c>
    </row>
    <row r="27" spans="1:6" x14ac:dyDescent="0.25">
      <c r="A27" s="11" t="s">
        <v>163</v>
      </c>
      <c r="B27" s="3" t="str">
        <f t="shared" si="0"/>
        <v>BeEk_BEk_AVX</v>
      </c>
      <c r="C27" s="12"/>
      <c r="D27" s="12" t="s">
        <v>813</v>
      </c>
      <c r="E27" s="12" t="s">
        <v>123</v>
      </c>
      <c r="F27" s="25">
        <v>65354</v>
      </c>
    </row>
    <row r="28" spans="1:6" x14ac:dyDescent="0.25">
      <c r="A28" s="11" t="s">
        <v>164</v>
      </c>
      <c r="B28" s="3" t="str">
        <f t="shared" si="0"/>
        <v>BeEk_BEk_TotIO</v>
      </c>
      <c r="C28" s="12"/>
      <c r="D28" s="12"/>
      <c r="E28" s="12" t="s">
        <v>934</v>
      </c>
      <c r="F28" s="25">
        <v>466362</v>
      </c>
    </row>
    <row r="29" spans="1:6" x14ac:dyDescent="0.25">
      <c r="A29" s="11" t="s">
        <v>156</v>
      </c>
      <c r="B29" s="3" t="str">
        <f t="shared" si="0"/>
        <v>BeEk_BEk_AVU</v>
      </c>
      <c r="C29" s="12"/>
      <c r="D29" s="12"/>
      <c r="E29" s="13" t="s">
        <v>130</v>
      </c>
      <c r="F29" s="25">
        <v>1434769</v>
      </c>
    </row>
    <row r="30" spans="1:6" x14ac:dyDescent="0.25">
      <c r="A30" s="12"/>
      <c r="C30" s="12"/>
      <c r="D30" s="12"/>
      <c r="E30" s="13"/>
      <c r="F30" s="12"/>
    </row>
    <row r="31" spans="1:6" x14ac:dyDescent="0.25">
      <c r="A31" s="11" t="s">
        <v>165</v>
      </c>
      <c r="B31" s="3" t="str">
        <f t="shared" si="0"/>
        <v>BeEk_BEk_ARP</v>
      </c>
      <c r="C31" s="13" t="s">
        <v>3</v>
      </c>
      <c r="D31" s="12"/>
      <c r="E31" s="13" t="s">
        <v>131</v>
      </c>
      <c r="F31" s="25">
        <v>56082156</v>
      </c>
    </row>
    <row r="32" spans="1:6" x14ac:dyDescent="0.25">
      <c r="A32" s="11" t="s">
        <v>167</v>
      </c>
      <c r="B32" s="3" t="str">
        <f t="shared" si="0"/>
        <v>BeEk_BEk_ARrv</v>
      </c>
      <c r="C32" s="12"/>
      <c r="D32" s="12" t="s">
        <v>761</v>
      </c>
      <c r="E32" s="12" t="s">
        <v>119</v>
      </c>
      <c r="F32" s="25">
        <v>-287911</v>
      </c>
    </row>
    <row r="33" spans="1:6" x14ac:dyDescent="0.25">
      <c r="A33" s="11" t="s">
        <v>168</v>
      </c>
      <c r="B33" s="3" t="str">
        <f t="shared" si="0"/>
        <v>BeEk_BEk_ARDB</v>
      </c>
      <c r="C33" s="12"/>
      <c r="D33" s="12" t="s">
        <v>762</v>
      </c>
      <c r="E33" s="12" t="s">
        <v>132</v>
      </c>
      <c r="F33" s="25">
        <v>5167595</v>
      </c>
    </row>
    <row r="34" spans="1:6" x14ac:dyDescent="0.25">
      <c r="A34" s="11" t="s">
        <v>169</v>
      </c>
      <c r="B34" s="3" t="str">
        <f t="shared" si="0"/>
        <v>BeEk_BEk_ARF</v>
      </c>
      <c r="C34" s="12"/>
      <c r="D34" s="12" t="s">
        <v>923</v>
      </c>
      <c r="E34" s="12" t="s">
        <v>121</v>
      </c>
      <c r="F34" s="25">
        <v>7113</v>
      </c>
    </row>
    <row r="35" spans="1:6" x14ac:dyDescent="0.25">
      <c r="A35" s="11" t="s">
        <v>170</v>
      </c>
      <c r="B35" s="3" t="str">
        <f t="shared" si="0"/>
        <v>BeEk_BEk_AREK</v>
      </c>
      <c r="C35" s="12"/>
      <c r="D35" s="12" t="s">
        <v>924</v>
      </c>
      <c r="E35" s="12" t="s">
        <v>133</v>
      </c>
      <c r="F35" s="25">
        <v>0</v>
      </c>
    </row>
    <row r="36" spans="1:6" x14ac:dyDescent="0.25">
      <c r="A36" s="11" t="s">
        <v>171</v>
      </c>
      <c r="B36" s="3" t="str">
        <f t="shared" si="0"/>
        <v>BeEk_BEk_ART</v>
      </c>
      <c r="C36" s="12"/>
      <c r="D36" s="12" t="s">
        <v>925</v>
      </c>
      <c r="E36" s="12" t="s">
        <v>127</v>
      </c>
      <c r="F36" s="25">
        <v>1852945</v>
      </c>
    </row>
    <row r="37" spans="1:6" x14ac:dyDescent="0.25">
      <c r="A37" s="11" t="s">
        <v>173</v>
      </c>
      <c r="B37" s="3" t="str">
        <f t="shared" si="0"/>
        <v>BeEk_BEk_ARKK</v>
      </c>
      <c r="C37" s="12"/>
      <c r="D37" s="12" t="s">
        <v>926</v>
      </c>
      <c r="E37" s="12" t="s">
        <v>134</v>
      </c>
      <c r="F37" s="25">
        <v>402961</v>
      </c>
    </row>
    <row r="38" spans="1:6" x14ac:dyDescent="0.25">
      <c r="A38" s="11" t="s">
        <v>172</v>
      </c>
      <c r="B38" s="3" t="str">
        <f t="shared" si="0"/>
        <v>BeEk_BEk_ARX</v>
      </c>
      <c r="C38" s="12"/>
      <c r="D38" s="12" t="s">
        <v>927</v>
      </c>
      <c r="E38" s="12" t="s">
        <v>123</v>
      </c>
      <c r="F38" s="25">
        <v>1162877</v>
      </c>
    </row>
    <row r="39" spans="1:6" x14ac:dyDescent="0.25">
      <c r="A39" s="11" t="s">
        <v>166</v>
      </c>
      <c r="B39" s="3" t="str">
        <f t="shared" si="0"/>
        <v>BeEk_BEk_ARU</v>
      </c>
      <c r="C39" s="12"/>
      <c r="D39" s="12"/>
      <c r="E39" s="13" t="s">
        <v>135</v>
      </c>
      <c r="F39" s="25">
        <v>61256057</v>
      </c>
    </row>
    <row r="40" spans="1:6" x14ac:dyDescent="0.25">
      <c r="A40" s="12"/>
      <c r="C40" s="12"/>
      <c r="D40" s="12"/>
      <c r="E40" s="13"/>
      <c r="F40" s="12"/>
    </row>
    <row r="41" spans="1:6" x14ac:dyDescent="0.25">
      <c r="A41" s="11" t="s">
        <v>174</v>
      </c>
      <c r="B41" s="3" t="str">
        <f t="shared" si="0"/>
        <v>BeEk_BEk_OUP</v>
      </c>
      <c r="C41" s="13" t="s">
        <v>4</v>
      </c>
      <c r="D41" s="12"/>
      <c r="E41" s="13" t="s">
        <v>136</v>
      </c>
      <c r="F41" s="25">
        <v>209829185</v>
      </c>
    </row>
    <row r="42" spans="1:6" x14ac:dyDescent="0.25">
      <c r="A42" s="11" t="s">
        <v>175</v>
      </c>
      <c r="B42" s="3" t="str">
        <f t="shared" si="0"/>
        <v>BeEk_BEk_OUrv</v>
      </c>
      <c r="C42" s="12"/>
      <c r="D42" s="12" t="s">
        <v>583</v>
      </c>
      <c r="E42" s="12" t="s">
        <v>119</v>
      </c>
      <c r="F42" s="25">
        <v>-75134</v>
      </c>
    </row>
    <row r="43" spans="1:6" x14ac:dyDescent="0.25">
      <c r="A43" s="11" t="s">
        <v>176</v>
      </c>
      <c r="B43" s="3" t="str">
        <f t="shared" si="0"/>
        <v>BeEk_BEk_OUY</v>
      </c>
      <c r="C43" s="12"/>
      <c r="D43" s="12" t="s">
        <v>584</v>
      </c>
      <c r="E43" s="12" t="s">
        <v>137</v>
      </c>
      <c r="F43" s="25">
        <v>24721209</v>
      </c>
    </row>
    <row r="44" spans="1:6" x14ac:dyDescent="0.25">
      <c r="A44" s="11" t="s">
        <v>177</v>
      </c>
      <c r="B44" s="3" t="str">
        <f t="shared" si="0"/>
        <v>BeEk_BEk_OUF</v>
      </c>
      <c r="C44" s="12"/>
      <c r="D44" s="12" t="s">
        <v>585</v>
      </c>
      <c r="E44" s="12" t="s">
        <v>121</v>
      </c>
      <c r="F44" s="25">
        <v>0</v>
      </c>
    </row>
    <row r="45" spans="1:6" x14ac:dyDescent="0.25">
      <c r="A45" s="11" t="s">
        <v>178</v>
      </c>
      <c r="B45" s="3" t="str">
        <f t="shared" si="0"/>
        <v>BeEk_BEk_OUEK</v>
      </c>
      <c r="C45" s="12"/>
      <c r="D45" s="12" t="s">
        <v>586</v>
      </c>
      <c r="E45" s="12" t="s">
        <v>133</v>
      </c>
      <c r="F45" s="25">
        <v>23328853</v>
      </c>
    </row>
    <row r="46" spans="1:6" x14ac:dyDescent="0.25">
      <c r="A46" s="11" t="s">
        <v>959</v>
      </c>
      <c r="B46" s="3" t="str">
        <f t="shared" si="0"/>
        <v>BeEk_BEk_OUT</v>
      </c>
      <c r="C46" s="12"/>
      <c r="D46" s="12" t="s">
        <v>928</v>
      </c>
      <c r="E46" s="12" t="s">
        <v>127</v>
      </c>
      <c r="F46" s="25">
        <v>214726</v>
      </c>
    </row>
    <row r="47" spans="1:6" x14ac:dyDescent="0.25">
      <c r="A47" s="11" t="s">
        <v>960</v>
      </c>
      <c r="B47" s="3" t="str">
        <f t="shared" si="0"/>
        <v>BeEk_BEk_OUaEK</v>
      </c>
      <c r="C47" s="12"/>
      <c r="D47" s="12" t="s">
        <v>929</v>
      </c>
      <c r="E47" s="12" t="s">
        <v>134</v>
      </c>
      <c r="F47" s="25">
        <v>24678425</v>
      </c>
    </row>
    <row r="48" spans="1:6" x14ac:dyDescent="0.25">
      <c r="A48" s="11" t="s">
        <v>179</v>
      </c>
      <c r="B48" s="3" t="str">
        <f t="shared" si="0"/>
        <v>BeEk_BEk_OUUU</v>
      </c>
      <c r="C48" s="12"/>
      <c r="D48" s="12" t="s">
        <v>957</v>
      </c>
      <c r="E48" s="12" t="s">
        <v>138</v>
      </c>
      <c r="F48" s="25">
        <v>9052831</v>
      </c>
    </row>
    <row r="49" spans="1:6" x14ac:dyDescent="0.25">
      <c r="A49" s="11" t="s">
        <v>180</v>
      </c>
      <c r="B49" s="3" t="str">
        <f t="shared" si="0"/>
        <v>BeEk_BEk_OUX</v>
      </c>
      <c r="C49" s="12"/>
      <c r="D49" s="12" t="s">
        <v>958</v>
      </c>
      <c r="E49" s="12" t="s">
        <v>123</v>
      </c>
      <c r="F49" s="25">
        <v>3941224</v>
      </c>
    </row>
    <row r="50" spans="1:6" x14ac:dyDescent="0.25">
      <c r="A50" s="11" t="s">
        <v>181</v>
      </c>
      <c r="B50" s="3" t="str">
        <f t="shared" si="0"/>
        <v>BeEk_BEk_OUOU</v>
      </c>
      <c r="C50" s="12"/>
      <c r="D50" s="12"/>
      <c r="E50" s="13" t="s">
        <v>961</v>
      </c>
      <c r="F50" s="25">
        <v>220346355</v>
      </c>
    </row>
    <row r="51" spans="1:6" x14ac:dyDescent="0.25">
      <c r="A51" s="12"/>
      <c r="C51" s="12"/>
      <c r="D51" s="12"/>
      <c r="E51" s="12"/>
      <c r="F51" s="12"/>
    </row>
    <row r="52" spans="1:6" x14ac:dyDescent="0.25">
      <c r="A52" s="11" t="s">
        <v>111</v>
      </c>
      <c r="B52" s="3" t="str">
        <f t="shared" si="0"/>
        <v>BeEk_BEk_TotEK</v>
      </c>
      <c r="C52" s="13" t="s">
        <v>5</v>
      </c>
      <c r="D52" s="12"/>
      <c r="E52" s="13" t="s">
        <v>100</v>
      </c>
      <c r="F52" s="25">
        <v>317662438</v>
      </c>
    </row>
    <row r="53" spans="1:6" x14ac:dyDescent="0.25">
      <c r="A53" s="11" t="s">
        <v>182</v>
      </c>
      <c r="B53" s="3" t="str">
        <f t="shared" si="0"/>
        <v>BeEk_BEk_FUd</v>
      </c>
      <c r="C53" s="12"/>
      <c r="D53" s="12"/>
      <c r="E53" s="12" t="s">
        <v>139</v>
      </c>
      <c r="F53" s="25">
        <v>8839669</v>
      </c>
    </row>
    <row r="54" spans="1:6" x14ac:dyDescent="0.25">
      <c r="A54" s="11" t="s">
        <v>183</v>
      </c>
      <c r="B54" s="3" t="str">
        <f t="shared" si="0"/>
        <v>BeEk_BEk_Fx</v>
      </c>
      <c r="C54" s="12"/>
      <c r="D54" s="12"/>
      <c r="E54" s="12" t="s">
        <v>140</v>
      </c>
      <c r="F54" s="25">
        <v>44671</v>
      </c>
    </row>
    <row r="55" spans="1:6" x14ac:dyDescent="0.25">
      <c r="A55" s="11" t="s">
        <v>184</v>
      </c>
      <c r="B55" s="3" t="str">
        <f t="shared" si="0"/>
        <v>BeEk_BEk_BehKa</v>
      </c>
      <c r="C55" s="12"/>
      <c r="D55" s="12"/>
      <c r="E55" s="12" t="s">
        <v>141</v>
      </c>
      <c r="F55" s="25">
        <v>212403</v>
      </c>
    </row>
    <row r="56" spans="1:6" x14ac:dyDescent="0.25"/>
    <row r="57" spans="1:6" hidden="1" x14ac:dyDescent="0.25"/>
  </sheetData>
  <sheetProtection algorithmName="SHA-512" hashValue="6yGIM6K29NLsVNgV9/OHGke71YWsXZUWg0xiUKei/pvBoh25Ln1eCAPPseQ94BkxoOXIIlJ8hlPpeziybz/GtQ==" saltValue="MjSoVHys24ZsWA4lytomww==" spinCount="100000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&amp;C&amp;G</oddHead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0"/>
  <dimension ref="A1:BN5"/>
  <sheetViews>
    <sheetView workbookViewId="0"/>
  </sheetViews>
  <sheetFormatPr defaultColWidth="9.140625" defaultRowHeight="15" x14ac:dyDescent="0.25"/>
  <cols>
    <col min="1" max="1" width="10.7109375" style="1" bestFit="1" customWidth="1"/>
    <col min="2" max="2" width="7.140625" style="1" bestFit="1" customWidth="1"/>
    <col min="3" max="3" width="16.42578125" style="2" bestFit="1" customWidth="1"/>
    <col min="4" max="6" width="20.28515625" style="2" bestFit="1" customWidth="1"/>
    <col min="7" max="7" width="17.7109375" style="2" bestFit="1" customWidth="1"/>
    <col min="8" max="8" width="20.140625" style="2" bestFit="1" customWidth="1"/>
    <col min="9" max="10" width="20.28515625" style="2" bestFit="1" customWidth="1"/>
    <col min="11" max="11" width="20.140625" style="2" bestFit="1" customWidth="1"/>
    <col min="12" max="13" width="20.28515625" style="2" bestFit="1" customWidth="1"/>
    <col min="14" max="14" width="19.28515625" style="2" bestFit="1" customWidth="1"/>
    <col min="15" max="15" width="17.7109375" style="2" bestFit="1" customWidth="1"/>
    <col min="16" max="16" width="19.85546875" style="2" bestFit="1" customWidth="1"/>
    <col min="17" max="18" width="20.140625" style="2" bestFit="1" customWidth="1"/>
    <col min="19" max="19" width="19.28515625" style="2" bestFit="1" customWidth="1"/>
    <col min="20" max="21" width="20.28515625" style="2" bestFit="1" customWidth="1"/>
    <col min="22" max="22" width="23" style="2" bestFit="1" customWidth="1"/>
    <col min="23" max="23" width="21.28515625" style="2" bestFit="1" customWidth="1"/>
    <col min="24" max="24" width="22.85546875" style="2" bestFit="1" customWidth="1"/>
    <col min="25" max="25" width="21.140625" style="2" bestFit="1" customWidth="1"/>
    <col min="26" max="26" width="20.140625" style="2" bestFit="1" customWidth="1"/>
    <col min="27" max="28" width="21.140625" style="2" bestFit="1" customWidth="1"/>
    <col min="29" max="29" width="21.28515625" style="2" bestFit="1" customWidth="1"/>
    <col min="30" max="30" width="19.28515625" style="2" bestFit="1" customWidth="1"/>
    <col min="31" max="32" width="19.140625" style="2" bestFit="1" customWidth="1"/>
    <col min="33" max="33" width="20.28515625" style="2" bestFit="1" customWidth="1"/>
    <col min="34" max="34" width="19.28515625" style="2" bestFit="1" customWidth="1"/>
    <col min="35" max="35" width="20.28515625" style="2" bestFit="1" customWidth="1"/>
    <col min="36" max="36" width="21.140625" style="2" bestFit="1" customWidth="1"/>
    <col min="37" max="37" width="23" style="2" bestFit="1" customWidth="1"/>
    <col min="38" max="38" width="22.85546875" style="2" bestFit="1" customWidth="1"/>
    <col min="39" max="39" width="21.140625" style="2" bestFit="1" customWidth="1"/>
    <col min="40" max="40" width="22.85546875" style="2" bestFit="1" customWidth="1"/>
    <col min="41" max="41" width="21.140625" style="2" bestFit="1" customWidth="1"/>
    <col min="42" max="42" width="21.28515625" style="2" bestFit="1" customWidth="1"/>
    <col min="43" max="43" width="21.140625" style="2" bestFit="1" customWidth="1"/>
    <col min="44" max="44" width="20.28515625" style="2" bestFit="1" customWidth="1"/>
    <col min="45" max="45" width="22.85546875" style="2" bestFit="1" customWidth="1"/>
    <col min="46" max="47" width="19.28515625" style="2" bestFit="1" customWidth="1"/>
    <col min="48" max="48" width="19.140625" style="2" bestFit="1" customWidth="1"/>
    <col min="49" max="49" width="23" style="2" bestFit="1" customWidth="1"/>
    <col min="50" max="50" width="20.140625" style="2" bestFit="1" customWidth="1"/>
    <col min="51" max="51" width="20.28515625" style="2" bestFit="1" customWidth="1"/>
    <col min="52" max="52" width="21.28515625" style="2" bestFit="1" customWidth="1"/>
    <col min="53" max="53" width="23" style="2" bestFit="1" customWidth="1"/>
    <col min="54" max="55" width="20.140625" style="2" bestFit="1" customWidth="1"/>
    <col min="56" max="57" width="21.28515625" style="2" bestFit="1" customWidth="1"/>
    <col min="58" max="58" width="22.85546875" style="2" bestFit="1" customWidth="1"/>
    <col min="59" max="59" width="21.28515625" style="2" bestFit="1" customWidth="1"/>
    <col min="60" max="60" width="19.28515625" style="2" bestFit="1" customWidth="1"/>
    <col min="61" max="61" width="20.140625" style="2" bestFit="1" customWidth="1"/>
    <col min="62" max="62" width="21.140625" style="2" bestFit="1" customWidth="1"/>
    <col min="63" max="64" width="19.28515625" style="2" bestFit="1" customWidth="1"/>
    <col min="65" max="65" width="21.140625" style="2" bestFit="1" customWidth="1"/>
    <col min="66" max="66" width="21.28515625" style="2" bestFit="1" customWidth="1"/>
    <col min="67" max="67" width="20.28515625" style="2" bestFit="1" customWidth="1"/>
    <col min="68" max="68" width="17.7109375" style="2" bestFit="1" customWidth="1"/>
    <col min="69" max="69" width="19.140625" style="2" bestFit="1" customWidth="1"/>
    <col min="70" max="71" width="20.28515625" style="2" bestFit="1" customWidth="1"/>
    <col min="72" max="72" width="23" style="2" bestFit="1" customWidth="1"/>
    <col min="73" max="73" width="20.28515625" style="2" bestFit="1" customWidth="1"/>
    <col min="74" max="74" width="21.28515625" style="2" bestFit="1" customWidth="1"/>
    <col min="75" max="75" width="20.28515625" style="2" bestFit="1" customWidth="1"/>
    <col min="76" max="76" width="21.28515625" style="2" bestFit="1" customWidth="1"/>
    <col min="77" max="77" width="12.140625" style="2" bestFit="1" customWidth="1"/>
    <col min="78" max="78" width="21.28515625" style="2" bestFit="1" customWidth="1"/>
    <col min="79" max="79" width="20.140625" style="2" bestFit="1" customWidth="1"/>
    <col min="80" max="80" width="20.28515625" style="2" bestFit="1" customWidth="1"/>
    <col min="81" max="81" width="17.7109375" style="2" bestFit="1" customWidth="1"/>
    <col min="82" max="82" width="21.28515625" style="2" bestFit="1" customWidth="1"/>
    <col min="83" max="83" width="19.28515625" style="2" bestFit="1" customWidth="1"/>
    <col min="84" max="85" width="20.28515625" style="2" bestFit="1" customWidth="1"/>
    <col min="86" max="86" width="21.28515625" style="2" bestFit="1" customWidth="1"/>
    <col min="87" max="87" width="16.42578125" style="2" bestFit="1" customWidth="1"/>
    <col min="88" max="88" width="20" style="2" bestFit="1" customWidth="1"/>
    <col min="89" max="89" width="16.42578125" style="2" bestFit="1" customWidth="1"/>
    <col min="90" max="90" width="19.28515625" style="2" bestFit="1" customWidth="1"/>
    <col min="91" max="91" width="20.140625" style="2" bestFit="1" customWidth="1"/>
    <col min="92" max="92" width="19.28515625" style="2" bestFit="1" customWidth="1"/>
    <col min="93" max="93" width="19.85546875" style="2" bestFit="1" customWidth="1"/>
    <col min="94" max="94" width="20.28515625" style="2" bestFit="1" customWidth="1"/>
    <col min="95" max="95" width="15.7109375" style="2" bestFit="1" customWidth="1"/>
    <col min="96" max="96" width="19.28515625" style="2" bestFit="1" customWidth="1"/>
    <col min="97" max="99" width="20.28515625" style="2" bestFit="1" customWidth="1"/>
    <col min="100" max="100" width="21.140625" style="2" bestFit="1" customWidth="1"/>
    <col min="101" max="101" width="16.140625" style="2" bestFit="1" customWidth="1"/>
    <col min="102" max="102" width="20.140625" style="2" bestFit="1" customWidth="1"/>
    <col min="103" max="103" width="20.28515625" style="2" bestFit="1" customWidth="1"/>
    <col min="104" max="104" width="20.140625" style="2" bestFit="1" customWidth="1"/>
    <col min="105" max="105" width="19.140625" style="2" bestFit="1" customWidth="1"/>
    <col min="106" max="107" width="20.140625" style="2" bestFit="1" customWidth="1"/>
    <col min="108" max="108" width="17.5703125" style="2" bestFit="1" customWidth="1"/>
    <col min="109" max="110" width="21.140625" style="2" bestFit="1" customWidth="1"/>
    <col min="111" max="112" width="19.140625" style="2" bestFit="1" customWidth="1"/>
    <col min="113" max="113" width="15.7109375" style="2" bestFit="1" customWidth="1"/>
    <col min="114" max="114" width="16.5703125" style="2" bestFit="1" customWidth="1"/>
    <col min="115" max="115" width="17.7109375" style="2" bestFit="1" customWidth="1"/>
    <col min="116" max="116" width="17.140625" style="2" bestFit="1" customWidth="1"/>
    <col min="117" max="117" width="17.5703125" style="2" bestFit="1" customWidth="1"/>
    <col min="118" max="118" width="18.42578125" style="2" bestFit="1" customWidth="1"/>
    <col min="119" max="119" width="19.140625" style="2" bestFit="1" customWidth="1"/>
    <col min="120" max="120" width="20.28515625" style="2" bestFit="1" customWidth="1"/>
    <col min="121" max="121" width="17.7109375" style="2" bestFit="1" customWidth="1"/>
    <col min="122" max="122" width="15.5703125" style="2" bestFit="1" customWidth="1"/>
    <col min="123" max="123" width="17.7109375" style="2" bestFit="1" customWidth="1"/>
    <col min="124" max="124" width="14.5703125" style="2" bestFit="1" customWidth="1"/>
    <col min="125" max="125" width="22.5703125" style="2" bestFit="1" customWidth="1"/>
    <col min="126" max="126" width="24.140625" style="2" bestFit="1" customWidth="1"/>
    <col min="127" max="127" width="21.42578125" style="2" bestFit="1" customWidth="1"/>
    <col min="128" max="128" width="22.5703125" style="2" bestFit="1" customWidth="1"/>
    <col min="129" max="129" width="24.140625" style="2" bestFit="1" customWidth="1"/>
    <col min="130" max="130" width="22.5703125" style="2" bestFit="1" customWidth="1"/>
    <col min="131" max="131" width="24.140625" style="2" bestFit="1" customWidth="1"/>
    <col min="132" max="132" width="22.5703125" style="2" bestFit="1" customWidth="1"/>
    <col min="133" max="133" width="16.42578125" style="2" bestFit="1" customWidth="1"/>
    <col min="134" max="134" width="15.42578125" style="2" bestFit="1" customWidth="1"/>
    <col min="135" max="135" width="15.140625" style="2" bestFit="1" customWidth="1"/>
    <col min="136" max="136" width="14.140625" style="2" bestFit="1" customWidth="1"/>
    <col min="137" max="139" width="15.140625" style="2" bestFit="1" customWidth="1"/>
    <col min="140" max="140" width="22.85546875" style="2" bestFit="1" customWidth="1"/>
    <col min="141" max="143" width="21.140625" style="2" bestFit="1" customWidth="1"/>
    <col min="144" max="144" width="21.42578125" style="2" bestFit="1" customWidth="1"/>
    <col min="145" max="147" width="22.85546875" style="2" bestFit="1" customWidth="1"/>
    <col min="148" max="148" width="20.140625" style="2" bestFit="1" customWidth="1"/>
    <col min="149" max="149" width="24.140625" style="2" bestFit="1" customWidth="1"/>
    <col min="150" max="151" width="17.7109375" style="2" bestFit="1" customWidth="1"/>
    <col min="152" max="152" width="16.5703125" style="2" bestFit="1" customWidth="1"/>
    <col min="153" max="153" width="15" style="2" bestFit="1" customWidth="1"/>
    <col min="154" max="154" width="22.85546875" style="2" bestFit="1" customWidth="1"/>
    <col min="155" max="155" width="21.140625" style="2" bestFit="1" customWidth="1"/>
    <col min="156" max="156" width="20.140625" style="2" bestFit="1" customWidth="1"/>
    <col min="157" max="157" width="16.42578125" style="2" bestFit="1" customWidth="1"/>
    <col min="158" max="158" width="15.28515625" style="2" bestFit="1" customWidth="1"/>
    <col min="159" max="159" width="17.7109375" style="2" bestFit="1" customWidth="1"/>
    <col min="160" max="160" width="13.85546875" style="2" bestFit="1" customWidth="1"/>
    <col min="161" max="161" width="14" style="2" bestFit="1" customWidth="1"/>
    <col min="162" max="162" width="14.140625" style="2" bestFit="1" customWidth="1"/>
    <col min="163" max="163" width="22.42578125" style="2" bestFit="1" customWidth="1"/>
    <col min="164" max="164" width="18.7109375" style="2" bestFit="1" customWidth="1"/>
    <col min="165" max="165" width="16.28515625" style="2" bestFit="1" customWidth="1"/>
    <col min="166" max="166" width="15.7109375" style="2" bestFit="1" customWidth="1"/>
    <col min="167" max="168" width="21.28515625" style="2" bestFit="1" customWidth="1"/>
    <col min="169" max="172" width="22.42578125" style="2" bestFit="1" customWidth="1"/>
    <col min="173" max="173" width="16.5703125" style="2" bestFit="1" customWidth="1"/>
    <col min="174" max="174" width="21.28515625" style="2" bestFit="1" customWidth="1"/>
    <col min="175" max="175" width="20.28515625" style="2" bestFit="1" customWidth="1"/>
    <col min="176" max="176" width="22.42578125" style="2" bestFit="1" customWidth="1"/>
    <col min="177" max="178" width="17.5703125" style="2" bestFit="1" customWidth="1"/>
    <col min="179" max="179" width="19.140625" style="2" bestFit="1" customWidth="1"/>
    <col min="180" max="180" width="17.140625" style="2" bestFit="1" customWidth="1"/>
    <col min="181" max="181" width="19.140625" style="2" bestFit="1" customWidth="1"/>
    <col min="182" max="182" width="17.5703125" style="2" bestFit="1" customWidth="1"/>
    <col min="183" max="184" width="19.140625" style="2" bestFit="1" customWidth="1"/>
    <col min="185" max="185" width="16.28515625" style="2" bestFit="1" customWidth="1"/>
    <col min="186" max="186" width="20.140625" style="2" bestFit="1" customWidth="1"/>
    <col min="187" max="188" width="17.5703125" style="2" bestFit="1" customWidth="1"/>
    <col min="189" max="189" width="16.42578125" style="2" bestFit="1" customWidth="1"/>
    <col min="190" max="190" width="19.140625" style="2" bestFit="1" customWidth="1"/>
    <col min="191" max="191" width="17.140625" style="2" bestFit="1" customWidth="1"/>
    <col min="192" max="192" width="19.140625" style="2" bestFit="1" customWidth="1"/>
    <col min="193" max="196" width="20.140625" style="2" bestFit="1" customWidth="1"/>
    <col min="197" max="197" width="17.5703125" style="2" bestFit="1" customWidth="1"/>
    <col min="198" max="199" width="20.140625" style="2" bestFit="1" customWidth="1"/>
    <col min="200" max="201" width="19.140625" style="2" bestFit="1" customWidth="1"/>
    <col min="202" max="202" width="17.5703125" style="2" bestFit="1" customWidth="1"/>
    <col min="203" max="203" width="18.140625" style="2" bestFit="1" customWidth="1"/>
    <col min="204" max="204" width="19.140625" style="2" bestFit="1" customWidth="1"/>
    <col min="205" max="206" width="16.42578125" style="2" bestFit="1" customWidth="1"/>
    <col min="207" max="207" width="16.7109375" style="2" bestFit="1" customWidth="1"/>
    <col min="208" max="209" width="19.140625" style="2" bestFit="1" customWidth="1"/>
    <col min="210" max="210" width="19.85546875" style="2" bestFit="1" customWidth="1"/>
    <col min="211" max="211" width="19.140625" style="2" bestFit="1" customWidth="1"/>
    <col min="212" max="212" width="16.42578125" style="2" bestFit="1" customWidth="1"/>
    <col min="213" max="213" width="19.85546875" style="2" bestFit="1" customWidth="1"/>
    <col min="214" max="214" width="17.140625" style="2" bestFit="1" customWidth="1"/>
    <col min="215" max="215" width="14.85546875" style="2" bestFit="1" customWidth="1"/>
    <col min="216" max="216" width="19.140625" style="2" bestFit="1" customWidth="1"/>
    <col min="217" max="218" width="17.5703125" style="2" bestFit="1" customWidth="1"/>
    <col min="219" max="219" width="18.28515625" style="2" bestFit="1" customWidth="1"/>
    <col min="220" max="220" width="15.85546875" style="2" bestFit="1" customWidth="1"/>
    <col min="221" max="221" width="19.140625" style="2" bestFit="1" customWidth="1"/>
    <col min="222" max="222" width="20.140625" style="2" bestFit="1" customWidth="1"/>
    <col min="223" max="223" width="14.140625" style="2" bestFit="1" customWidth="1"/>
    <col min="224" max="224" width="18.28515625" style="2" bestFit="1" customWidth="1"/>
    <col min="225" max="225" width="17.5703125" style="2" bestFit="1" customWidth="1"/>
    <col min="226" max="226" width="19.140625" style="2" bestFit="1" customWidth="1"/>
    <col min="227" max="227" width="18.28515625" style="2" bestFit="1" customWidth="1"/>
    <col min="228" max="228" width="19.140625" style="2" bestFit="1" customWidth="1"/>
    <col min="229" max="229" width="19.85546875" style="2" bestFit="1" customWidth="1"/>
    <col min="230" max="230" width="20.140625" style="2" bestFit="1" customWidth="1"/>
    <col min="231" max="231" width="19.140625" style="2" bestFit="1" customWidth="1"/>
    <col min="232" max="232" width="20.140625" style="2" bestFit="1" customWidth="1"/>
    <col min="233" max="236" width="19.140625" style="2" bestFit="1" customWidth="1"/>
    <col min="237" max="237" width="20.140625" style="2" bestFit="1" customWidth="1"/>
    <col min="238" max="239" width="16.42578125" style="2" bestFit="1" customWidth="1"/>
    <col min="240" max="240" width="17.5703125" style="2" bestFit="1" customWidth="1"/>
    <col min="241" max="241" width="16.42578125" style="2" bestFit="1" customWidth="1"/>
    <col min="242" max="242" width="17.5703125" style="2" bestFit="1" customWidth="1"/>
    <col min="243" max="243" width="16.42578125" style="2" bestFit="1" customWidth="1"/>
    <col min="244" max="244" width="17.5703125" style="2" bestFit="1" customWidth="1"/>
    <col min="245" max="245" width="19.140625" style="2" bestFit="1" customWidth="1"/>
    <col min="246" max="246" width="20.140625" style="2" bestFit="1" customWidth="1"/>
    <col min="247" max="247" width="19.140625" style="2" bestFit="1" customWidth="1"/>
    <col min="248" max="248" width="21.140625" style="2" bestFit="1" customWidth="1"/>
    <col min="249" max="249" width="20.140625" style="2" bestFit="1" customWidth="1"/>
    <col min="250" max="251" width="21.140625" style="2" bestFit="1" customWidth="1"/>
    <col min="252" max="252" width="20.140625" style="2" bestFit="1" customWidth="1"/>
    <col min="253" max="253" width="16.85546875" style="2" bestFit="1" customWidth="1"/>
    <col min="254" max="254" width="15.42578125" style="2" bestFit="1" customWidth="1"/>
    <col min="255" max="255" width="20.140625" style="2" bestFit="1" customWidth="1"/>
    <col min="256" max="256" width="22.85546875" style="2" bestFit="1" customWidth="1"/>
    <col min="257" max="257" width="16" style="2" bestFit="1" customWidth="1"/>
    <col min="258" max="258" width="21.140625" style="2" bestFit="1" customWidth="1"/>
    <col min="259" max="259" width="22.85546875" style="2" bestFit="1" customWidth="1"/>
    <col min="260" max="260" width="14.28515625" style="2" bestFit="1" customWidth="1"/>
    <col min="261" max="261" width="20.140625" style="2" bestFit="1" customWidth="1"/>
    <col min="262" max="262" width="16" style="2" bestFit="1" customWidth="1"/>
    <col min="263" max="263" width="16.85546875" style="2" bestFit="1" customWidth="1"/>
    <col min="264" max="264" width="21.140625" style="2" bestFit="1" customWidth="1"/>
    <col min="265" max="265" width="19.140625" style="2" bestFit="1" customWidth="1"/>
    <col min="266" max="267" width="21.140625" style="2" bestFit="1" customWidth="1"/>
    <col min="268" max="268" width="19.140625" style="2" bestFit="1" customWidth="1"/>
    <col min="269" max="269" width="18.7109375" style="2" bestFit="1" customWidth="1"/>
    <col min="270" max="270" width="21.140625" style="2" bestFit="1" customWidth="1"/>
    <col min="271" max="272" width="18.7109375" style="2" bestFit="1" customWidth="1"/>
    <col min="273" max="273" width="20.28515625" style="2" bestFit="1" customWidth="1"/>
    <col min="274" max="274" width="21.140625" style="2" bestFit="1" customWidth="1"/>
    <col min="275" max="275" width="20.28515625" style="2" bestFit="1" customWidth="1"/>
    <col min="276" max="276" width="14.140625" style="2" bestFit="1" customWidth="1"/>
    <col min="277" max="278" width="20.28515625" style="2" bestFit="1" customWidth="1"/>
    <col min="279" max="279" width="21.140625" style="2" bestFit="1" customWidth="1"/>
    <col min="280" max="280" width="21.28515625" style="2" bestFit="1" customWidth="1"/>
    <col min="281" max="281" width="18.7109375" style="2" bestFit="1" customWidth="1"/>
    <col min="282" max="282" width="21.140625" style="2" bestFit="1" customWidth="1"/>
    <col min="283" max="283" width="17.7109375" style="2" bestFit="1" customWidth="1"/>
    <col min="284" max="284" width="20.28515625" style="2" bestFit="1" customWidth="1"/>
    <col min="285" max="285" width="18.42578125" style="2" bestFit="1" customWidth="1"/>
    <col min="286" max="286" width="20.28515625" style="2" bestFit="1" customWidth="1"/>
    <col min="287" max="290" width="21.28515625" style="2" bestFit="1" customWidth="1"/>
    <col min="291" max="291" width="18.7109375" style="2" bestFit="1" customWidth="1"/>
    <col min="292" max="293" width="21.28515625" style="2" bestFit="1" customWidth="1"/>
    <col min="294" max="294" width="20.28515625" style="2" bestFit="1" customWidth="1"/>
    <col min="295" max="296" width="21.140625" style="2" bestFit="1" customWidth="1"/>
    <col min="297" max="297" width="19.140625" style="2" bestFit="1" customWidth="1"/>
    <col min="298" max="298" width="20.28515625" style="2" bestFit="1" customWidth="1"/>
    <col min="299" max="300" width="19.140625" style="2" bestFit="1" customWidth="1"/>
    <col min="301" max="301" width="21.140625" style="2" bestFit="1" customWidth="1"/>
    <col min="302" max="303" width="20.28515625" style="2" bestFit="1" customWidth="1"/>
    <col min="304" max="304" width="21" style="2" bestFit="1" customWidth="1"/>
    <col min="305" max="305" width="20.28515625" style="2" bestFit="1" customWidth="1"/>
    <col min="306" max="306" width="17.7109375" style="2" bestFit="1" customWidth="1"/>
    <col min="307" max="307" width="21" style="2" bestFit="1" customWidth="1"/>
    <col min="308" max="308" width="20.140625" style="2" bestFit="1" customWidth="1"/>
    <col min="309" max="309" width="19.140625" style="2" bestFit="1" customWidth="1"/>
    <col min="310" max="310" width="20.28515625" style="2" bestFit="1" customWidth="1"/>
    <col min="311" max="311" width="19.140625" style="2" bestFit="1" customWidth="1"/>
    <col min="312" max="312" width="18.7109375" style="2" bestFit="1" customWidth="1"/>
    <col min="313" max="313" width="19.42578125" style="2" bestFit="1" customWidth="1"/>
    <col min="314" max="314" width="17.5703125" style="2" bestFit="1" customWidth="1"/>
    <col min="315" max="315" width="20.28515625" style="2" bestFit="1" customWidth="1"/>
    <col min="316" max="316" width="21.28515625" style="2" bestFit="1" customWidth="1"/>
    <col min="317" max="317" width="21.140625" style="2" bestFit="1" customWidth="1"/>
    <col min="318" max="318" width="19.42578125" style="2" bestFit="1" customWidth="1"/>
    <col min="319" max="319" width="20.140625" style="2" bestFit="1" customWidth="1"/>
    <col min="320" max="320" width="21.140625" style="2" bestFit="1" customWidth="1"/>
    <col min="321" max="321" width="19.42578125" style="2" bestFit="1" customWidth="1"/>
    <col min="322" max="322" width="20.28515625" style="2" bestFit="1" customWidth="1"/>
    <col min="323" max="323" width="21" style="2" bestFit="1" customWidth="1"/>
    <col min="324" max="324" width="21.28515625" style="2" bestFit="1" customWidth="1"/>
    <col min="325" max="325" width="20.28515625" style="2" bestFit="1" customWidth="1"/>
    <col min="326" max="326" width="21.28515625" style="2" bestFit="1" customWidth="1"/>
    <col min="327" max="328" width="20.28515625" style="2" bestFit="1" customWidth="1"/>
    <col min="329" max="329" width="21.28515625" style="2" bestFit="1" customWidth="1"/>
    <col min="330" max="332" width="20.28515625" style="2" bestFit="1" customWidth="1"/>
    <col min="333" max="333" width="21.28515625" style="2" bestFit="1" customWidth="1"/>
    <col min="334" max="334" width="20.28515625" style="2" bestFit="1" customWidth="1"/>
    <col min="335" max="335" width="22.42578125" style="2" bestFit="1" customWidth="1"/>
    <col min="336" max="336" width="21.28515625" style="2" bestFit="1" customWidth="1"/>
    <col min="337" max="338" width="22.42578125" style="2" bestFit="1" customWidth="1"/>
    <col min="339" max="339" width="21.28515625" style="2" bestFit="1" customWidth="1"/>
    <col min="340" max="340" width="18.28515625" style="2" bestFit="1" customWidth="1"/>
    <col min="341" max="341" width="16.5703125" style="2" bestFit="1" customWidth="1"/>
    <col min="342" max="342" width="21.28515625" style="2" bestFit="1" customWidth="1"/>
    <col min="343" max="343" width="24" style="2" bestFit="1" customWidth="1"/>
    <col min="344" max="344" width="16.7109375" style="2" bestFit="1" customWidth="1"/>
    <col min="345" max="345" width="22.42578125" style="2" bestFit="1" customWidth="1"/>
    <col min="346" max="346" width="24" style="2" bestFit="1" customWidth="1"/>
    <col min="347" max="347" width="19.140625" style="2" bestFit="1" customWidth="1"/>
    <col min="348" max="348" width="21.28515625" style="2" bestFit="1" customWidth="1"/>
    <col min="349" max="349" width="17.140625" style="2" bestFit="1" customWidth="1"/>
    <col min="350" max="350" width="15.5703125" style="2" bestFit="1" customWidth="1"/>
    <col min="351" max="351" width="22.42578125" style="2" bestFit="1" customWidth="1"/>
    <col min="352" max="352" width="20.28515625" style="2" bestFit="1" customWidth="1"/>
    <col min="353" max="354" width="22.42578125" style="2" bestFit="1" customWidth="1"/>
    <col min="355" max="355" width="20.28515625" style="2" bestFit="1" customWidth="1"/>
    <col min="356" max="356" width="17.5703125" style="2" bestFit="1" customWidth="1"/>
    <col min="357" max="357" width="22.42578125" style="2" bestFit="1" customWidth="1"/>
    <col min="358" max="360" width="17.5703125" style="2" bestFit="1" customWidth="1"/>
    <col min="361" max="361" width="22.42578125" style="2" bestFit="1" customWidth="1"/>
    <col min="362" max="362" width="17.5703125" style="2" bestFit="1" customWidth="1"/>
    <col min="363" max="363" width="16.42578125" style="2" bestFit="1" customWidth="1"/>
    <col min="364" max="364" width="17" style="2" bestFit="1" customWidth="1"/>
    <col min="365" max="365" width="19.140625" style="2" bestFit="1" customWidth="1"/>
    <col min="366" max="367" width="22.42578125" style="2" bestFit="1" customWidth="1"/>
    <col min="368" max="368" width="17.5703125" style="2" bestFit="1" customWidth="1"/>
    <col min="369" max="369" width="22.42578125" style="2" bestFit="1" customWidth="1"/>
    <col min="370" max="371" width="21.140625" style="2" bestFit="1" customWidth="1"/>
    <col min="372" max="372" width="16.85546875" style="2" bestFit="1" customWidth="1"/>
    <col min="373" max="373" width="17.5703125" style="2" bestFit="1" customWidth="1"/>
    <col min="374" max="374" width="21.140625" style="2" bestFit="1" customWidth="1"/>
    <col min="375" max="375" width="14.28515625" style="2" bestFit="1" customWidth="1"/>
    <col min="376" max="376" width="17.7109375" style="2" bestFit="1" customWidth="1"/>
    <col min="377" max="377" width="20.28515625" style="2" bestFit="1" customWidth="1"/>
    <col min="378" max="378" width="20.140625" style="2" bestFit="1" customWidth="1"/>
    <col min="379" max="379" width="21.28515625" style="2" bestFit="1" customWidth="1"/>
    <col min="380" max="380" width="22.42578125" style="2" bestFit="1" customWidth="1"/>
    <col min="381" max="381" width="15.5703125" style="2" bestFit="1" customWidth="1"/>
    <col min="382" max="383" width="22.42578125" style="2" bestFit="1" customWidth="1"/>
    <col min="384" max="384" width="21.140625" style="2" bestFit="1" customWidth="1"/>
    <col min="385" max="385" width="20.140625" style="2" bestFit="1" customWidth="1"/>
    <col min="386" max="386" width="21.140625" style="2" bestFit="1" customWidth="1"/>
    <col min="387" max="387" width="22.85546875" style="2" bestFit="1" customWidth="1"/>
    <col min="388" max="388" width="22.42578125" style="2" bestFit="1" customWidth="1"/>
    <col min="389" max="389" width="21.140625" style="2" bestFit="1" customWidth="1"/>
    <col min="390" max="390" width="22.85546875" style="2" bestFit="1" customWidth="1"/>
    <col min="391" max="391" width="21.28515625" style="2" bestFit="1" customWidth="1"/>
    <col min="392" max="392" width="21.140625" style="2" bestFit="1" customWidth="1"/>
    <col min="393" max="394" width="20.140625" style="2" bestFit="1" customWidth="1"/>
    <col min="395" max="395" width="21.28515625" style="2" bestFit="1" customWidth="1"/>
    <col min="396" max="397" width="21.140625" style="2" bestFit="1" customWidth="1"/>
    <col min="398" max="398" width="20.28515625" style="2" bestFit="1" customWidth="1"/>
    <col min="399" max="400" width="20.140625" style="2" bestFit="1" customWidth="1"/>
    <col min="401" max="402" width="18.7109375" style="2" bestFit="1" customWidth="1"/>
    <col min="403" max="403" width="18.42578125" style="2" bestFit="1" customWidth="1"/>
    <col min="404" max="404" width="22.42578125" style="2" bestFit="1" customWidth="1"/>
    <col min="405" max="405" width="19.42578125" style="2" bestFit="1" customWidth="1"/>
    <col min="406" max="406" width="21.28515625" style="2" bestFit="1" customWidth="1"/>
    <col min="407" max="407" width="22.42578125" style="2" bestFit="1" customWidth="1"/>
    <col min="408" max="410" width="20.140625" style="2" bestFit="1" customWidth="1"/>
    <col min="411" max="411" width="19.140625" style="2" bestFit="1" customWidth="1"/>
    <col min="412" max="412" width="20.140625" style="2" bestFit="1" customWidth="1"/>
    <col min="413" max="413" width="21" style="2" bestFit="1" customWidth="1"/>
    <col min="414" max="414" width="20.28515625" style="2" bestFit="1" customWidth="1"/>
    <col min="415" max="415" width="21.140625" style="2" bestFit="1" customWidth="1"/>
    <col min="416" max="416" width="20.28515625" style="2" bestFit="1" customWidth="1"/>
    <col min="417" max="417" width="17.7109375" style="2" bestFit="1" customWidth="1"/>
    <col min="418" max="418" width="21.140625" style="2" bestFit="1" customWidth="1"/>
    <col min="419" max="419" width="19.140625" style="2" bestFit="1" customWidth="1"/>
    <col min="420" max="421" width="20.28515625" style="2" bestFit="1" customWidth="1"/>
    <col min="422" max="422" width="21.28515625" style="2" bestFit="1" customWidth="1"/>
    <col min="423" max="423" width="20.140625" style="2" bestFit="1" customWidth="1"/>
    <col min="424" max="424" width="20.28515625" style="2" bestFit="1" customWidth="1"/>
    <col min="425" max="425" width="19.140625" style="2" bestFit="1" customWidth="1"/>
    <col min="426" max="426" width="15.7109375" style="2" bestFit="1" customWidth="1"/>
    <col min="427" max="427" width="21.140625" style="2" bestFit="1" customWidth="1"/>
    <col min="428" max="428" width="19.140625" style="2" bestFit="1" customWidth="1"/>
    <col min="429" max="429" width="20.140625" style="2" bestFit="1" customWidth="1"/>
    <col min="430" max="430" width="20.28515625" style="2" bestFit="1" customWidth="1"/>
    <col min="431" max="431" width="17.7109375" style="2" bestFit="1" customWidth="1"/>
    <col min="432" max="432" width="16.42578125" style="2" bestFit="1" customWidth="1"/>
    <col min="433" max="433" width="20.140625" style="2" bestFit="1" customWidth="1"/>
    <col min="434" max="434" width="20.28515625" style="2" bestFit="1" customWidth="1"/>
    <col min="435" max="435" width="21.28515625" style="2" bestFit="1" customWidth="1"/>
    <col min="436" max="436" width="18.42578125" style="2" bestFit="1" customWidth="1"/>
    <col min="437" max="437" width="17.5703125" style="2" bestFit="1" customWidth="1"/>
    <col min="438" max="438" width="17.7109375" style="2" bestFit="1" customWidth="1"/>
    <col min="439" max="439" width="20.28515625" style="2" bestFit="1" customWidth="1"/>
    <col min="440" max="440" width="18.42578125" style="2" bestFit="1" customWidth="1"/>
    <col min="441" max="441" width="20.28515625" style="2" bestFit="1" customWidth="1"/>
    <col min="442" max="442" width="18.7109375" style="2" bestFit="1" customWidth="1"/>
    <col min="443" max="443" width="19.140625" style="2" bestFit="1" customWidth="1"/>
    <col min="444" max="444" width="16.42578125" style="2" bestFit="1" customWidth="1"/>
    <col min="445" max="446" width="18.7109375" style="2" bestFit="1" customWidth="1"/>
    <col min="447" max="447" width="19.140625" style="2" bestFit="1" customWidth="1"/>
    <col min="448" max="448" width="18" style="2" bestFit="1" customWidth="1"/>
    <col min="449" max="449" width="19.140625" style="2" bestFit="1" customWidth="1"/>
    <col min="450" max="451" width="17.7109375" style="2" bestFit="1" customWidth="1"/>
    <col min="452" max="452" width="20.28515625" style="2" bestFit="1" customWidth="1"/>
    <col min="453" max="453" width="19.140625" style="2" bestFit="1" customWidth="1"/>
    <col min="454" max="454" width="16.5703125" style="2" bestFit="1" customWidth="1"/>
    <col min="455" max="455" width="18.7109375" style="2" bestFit="1" customWidth="1"/>
    <col min="456" max="456" width="16.42578125" style="2" bestFit="1" customWidth="1"/>
    <col min="457" max="457" width="19.140625" style="2" bestFit="1" customWidth="1"/>
    <col min="458" max="458" width="16.42578125" style="2" bestFit="1" customWidth="1"/>
    <col min="459" max="459" width="17.5703125" style="2" bestFit="1" customWidth="1"/>
    <col min="460" max="460" width="15.42578125" style="2" bestFit="1" customWidth="1"/>
    <col min="461" max="461" width="16.42578125" style="2" bestFit="1" customWidth="1"/>
    <col min="462" max="462" width="15.42578125" style="2" bestFit="1" customWidth="1"/>
    <col min="463" max="463" width="14.140625" style="2" bestFit="1" customWidth="1"/>
    <col min="464" max="464" width="15.85546875" style="2" bestFit="1" customWidth="1"/>
    <col min="465" max="465" width="19.140625" style="2" bestFit="1" customWidth="1"/>
    <col min="466" max="466" width="16.42578125" style="2" bestFit="1" customWidth="1"/>
    <col min="467" max="467" width="21.140625" style="2" bestFit="1" customWidth="1"/>
    <col min="468" max="469" width="22.42578125" style="2" bestFit="1" customWidth="1"/>
    <col min="470" max="470" width="17.7109375" style="2" bestFit="1" customWidth="1"/>
    <col min="471" max="471" width="19.140625" style="2" bestFit="1" customWidth="1"/>
    <col min="472" max="472" width="22.42578125" style="2" bestFit="1" customWidth="1"/>
    <col min="473" max="473" width="20.140625" style="2" bestFit="1" customWidth="1"/>
    <col min="474" max="474" width="19.140625" style="2" bestFit="1" customWidth="1"/>
    <col min="475" max="475" width="20.28515625" style="2" bestFit="1" customWidth="1"/>
    <col min="476" max="476" width="21.28515625" style="2" bestFit="1" customWidth="1"/>
    <col min="477" max="477" width="20.140625" style="2" bestFit="1" customWidth="1"/>
    <col min="478" max="478" width="17.5703125" style="2" bestFit="1" customWidth="1"/>
    <col min="479" max="479" width="20.140625" style="2" bestFit="1" customWidth="1"/>
    <col min="480" max="480" width="19.140625" style="2" bestFit="1" customWidth="1"/>
    <col min="481" max="482" width="22.42578125" style="2" bestFit="1" customWidth="1"/>
    <col min="483" max="483" width="21.28515625" style="2" bestFit="1" customWidth="1"/>
    <col min="484" max="484" width="22.42578125" style="2" bestFit="1" customWidth="1"/>
    <col min="485" max="485" width="24" style="2" bestFit="1" customWidth="1"/>
    <col min="486" max="486" width="21.28515625" style="2" bestFit="1" customWidth="1"/>
    <col min="487" max="487" width="22.42578125" style="2" bestFit="1" customWidth="1"/>
    <col min="488" max="488" width="24" style="2" bestFit="1" customWidth="1"/>
    <col min="489" max="489" width="21.28515625" style="2" bestFit="1" customWidth="1"/>
    <col min="490" max="490" width="22.42578125" style="2" bestFit="1" customWidth="1"/>
    <col min="491" max="492" width="21.28515625" style="2" bestFit="1" customWidth="1"/>
    <col min="493" max="495" width="22.42578125" style="2" bestFit="1" customWidth="1"/>
    <col min="496" max="498" width="21.28515625" style="2" bestFit="1" customWidth="1"/>
    <col min="499" max="500" width="19.140625" style="2" bestFit="1" customWidth="1"/>
    <col min="501" max="501" width="17.140625" style="2" bestFit="1" customWidth="1"/>
    <col min="502" max="502" width="19.140625" style="2" bestFit="1" customWidth="1"/>
    <col min="503" max="505" width="20.140625" style="2" bestFit="1" customWidth="1"/>
    <col min="506" max="508" width="21.28515625" style="2" bestFit="1" customWidth="1"/>
    <col min="509" max="509" width="20.28515625" style="2" bestFit="1" customWidth="1"/>
    <col min="510" max="510" width="21.28515625" style="2" bestFit="1" customWidth="1"/>
    <col min="511" max="511" width="16.42578125" style="2" bestFit="1" customWidth="1"/>
    <col min="512" max="512" width="19.140625" style="2" bestFit="1" customWidth="1"/>
    <col min="513" max="513" width="22.42578125" style="2" bestFit="1" customWidth="1"/>
    <col min="514" max="515" width="19.140625" style="2" bestFit="1" customWidth="1"/>
    <col min="516" max="516" width="22.42578125" style="2" bestFit="1" customWidth="1"/>
    <col min="517" max="517" width="20.28515625" style="2" bestFit="1" customWidth="1"/>
    <col min="518" max="518" width="18.7109375" style="2" bestFit="1" customWidth="1"/>
    <col min="519" max="519" width="20.28515625" style="2" bestFit="1" customWidth="1"/>
    <col min="520" max="520" width="19.140625" style="2" bestFit="1" customWidth="1"/>
    <col min="521" max="521" width="21.28515625" style="2" bestFit="1" customWidth="1"/>
    <col min="522" max="522" width="15.28515625" style="2" bestFit="1" customWidth="1"/>
    <col min="523" max="523" width="20.28515625" style="2" bestFit="1" customWidth="1"/>
    <col min="524" max="524" width="17.5703125" style="2" bestFit="1" customWidth="1"/>
    <col min="525" max="525" width="18.7109375" style="2" bestFit="1" customWidth="1"/>
    <col min="526" max="526" width="20.28515625" style="2" bestFit="1" customWidth="1"/>
    <col min="527" max="527" width="20.140625" style="2" bestFit="1" customWidth="1"/>
    <col min="528" max="528" width="20.28515625" style="2" bestFit="1" customWidth="1"/>
    <col min="529" max="529" width="16.5703125" style="2" bestFit="1" customWidth="1"/>
    <col min="530" max="532" width="17.7109375" style="2" bestFit="1" customWidth="1"/>
    <col min="533" max="533" width="15" style="2" bestFit="1" customWidth="1"/>
    <col min="534" max="534" width="22.42578125" style="2" bestFit="1" customWidth="1"/>
    <col min="535" max="535" width="18.7109375" style="2" bestFit="1" customWidth="1"/>
    <col min="536" max="536" width="20.28515625" style="2" bestFit="1" customWidth="1"/>
    <col min="537" max="537" width="15.42578125" style="2" bestFit="1" customWidth="1"/>
    <col min="538" max="538" width="17.7109375" style="2" bestFit="1" customWidth="1"/>
    <col min="539" max="539" width="21.140625" style="2" bestFit="1" customWidth="1"/>
    <col min="540" max="540" width="20.28515625" style="2" bestFit="1" customWidth="1"/>
    <col min="541" max="541" width="18.42578125" style="2" bestFit="1" customWidth="1"/>
    <col min="542" max="542" width="20.28515625" style="2" bestFit="1" customWidth="1"/>
    <col min="543" max="545" width="21.28515625" style="2" bestFit="1" customWidth="1"/>
    <col min="546" max="546" width="20.140625" style="2" bestFit="1" customWidth="1"/>
    <col min="547" max="547" width="20.28515625" style="2" bestFit="1" customWidth="1"/>
    <col min="548" max="548" width="19.140625" style="2" bestFit="1" customWidth="1"/>
    <col min="549" max="550" width="21.28515625" style="2" bestFit="1" customWidth="1"/>
    <col min="551" max="551" width="21.140625" style="2" bestFit="1" customWidth="1"/>
    <col min="552" max="552" width="19.140625" style="2" bestFit="1" customWidth="1"/>
    <col min="553" max="553" width="18.7109375" style="2" bestFit="1" customWidth="1"/>
    <col min="554" max="555" width="17.5703125" style="2" bestFit="1" customWidth="1"/>
    <col min="556" max="556" width="18.28515625" style="2" bestFit="1" customWidth="1"/>
    <col min="557" max="557" width="20.140625" style="2" bestFit="1" customWidth="1"/>
    <col min="558" max="558" width="17.5703125" style="2" bestFit="1" customWidth="1"/>
    <col min="559" max="559" width="16.42578125" style="2" bestFit="1" customWidth="1"/>
    <col min="560" max="560" width="17.5703125" style="2" bestFit="1" customWidth="1"/>
    <col min="561" max="562" width="17.7109375" style="2" bestFit="1" customWidth="1"/>
    <col min="563" max="563" width="20.140625" style="2" bestFit="1" customWidth="1"/>
    <col min="564" max="564" width="21.28515625" style="2" bestFit="1" customWidth="1"/>
    <col min="565" max="566" width="18.7109375" style="2" bestFit="1" customWidth="1"/>
    <col min="567" max="567" width="17.140625" style="2" bestFit="1" customWidth="1"/>
    <col min="568" max="568" width="18.7109375" style="2" bestFit="1" customWidth="1"/>
    <col min="569" max="569" width="20.140625" style="2" bestFit="1" customWidth="1"/>
    <col min="570" max="571" width="20.28515625" style="2" bestFit="1" customWidth="1"/>
    <col min="572" max="572" width="18.7109375" style="2" bestFit="1" customWidth="1"/>
    <col min="573" max="573" width="17.140625" style="2" bestFit="1" customWidth="1"/>
    <col min="574" max="574" width="19.42578125" style="2" bestFit="1" customWidth="1"/>
    <col min="575" max="577" width="20.28515625" style="2" bestFit="1" customWidth="1"/>
    <col min="578" max="579" width="17.5703125" style="2" bestFit="1" customWidth="1"/>
    <col min="580" max="580" width="16.42578125" style="2" bestFit="1" customWidth="1"/>
    <col min="581" max="581" width="20.140625" style="2" bestFit="1" customWidth="1"/>
    <col min="582" max="582" width="19.140625" style="2" bestFit="1" customWidth="1"/>
    <col min="583" max="583" width="16.42578125" style="2" bestFit="1" customWidth="1"/>
    <col min="584" max="584" width="17.5703125" style="2" bestFit="1" customWidth="1"/>
    <col min="585" max="586" width="17.7109375" style="2" bestFit="1" customWidth="1"/>
    <col min="587" max="587" width="21.140625" style="2" bestFit="1" customWidth="1"/>
    <col min="588" max="588" width="19.140625" style="2" bestFit="1" customWidth="1"/>
    <col min="589" max="591" width="17.5703125" style="2" bestFit="1" customWidth="1"/>
    <col min="592" max="592" width="16.42578125" style="2" bestFit="1" customWidth="1"/>
    <col min="593" max="593" width="20.140625" style="2" bestFit="1" customWidth="1"/>
    <col min="594" max="599" width="19.140625" style="2" bestFit="1" customWidth="1"/>
    <col min="600" max="600" width="17.5703125" style="2" bestFit="1" customWidth="1"/>
    <col min="601" max="601" width="16.42578125" style="2" bestFit="1" customWidth="1"/>
    <col min="602" max="602" width="17.5703125" style="2" bestFit="1" customWidth="1"/>
    <col min="603" max="604" width="16.42578125" style="2" bestFit="1" customWidth="1"/>
    <col min="605" max="605" width="20.140625" style="2" bestFit="1" customWidth="1"/>
    <col min="606" max="610" width="19.140625" style="2" bestFit="1" customWidth="1"/>
    <col min="611" max="611" width="20.140625" style="2" bestFit="1" customWidth="1"/>
    <col min="612" max="612" width="17.5703125" style="2" bestFit="1" customWidth="1"/>
    <col min="613" max="613" width="16.42578125" style="2" bestFit="1" customWidth="1"/>
    <col min="614" max="614" width="17.5703125" style="2" bestFit="1" customWidth="1"/>
    <col min="615" max="616" width="16.42578125" style="2" bestFit="1" customWidth="1"/>
    <col min="617" max="617" width="21.140625" style="2" bestFit="1" customWidth="1"/>
    <col min="618" max="618" width="19.140625" style="2" bestFit="1" customWidth="1"/>
    <col min="619" max="620" width="17.5703125" style="2" bestFit="1" customWidth="1"/>
    <col min="621" max="621" width="19.140625" style="2" bestFit="1" customWidth="1"/>
    <col min="622" max="622" width="16.42578125" style="2" bestFit="1" customWidth="1"/>
    <col min="623" max="623" width="20.140625" style="2" bestFit="1" customWidth="1"/>
    <col min="624" max="624" width="17.5703125" style="2" bestFit="1" customWidth="1"/>
    <col min="625" max="625" width="16.42578125" style="2" bestFit="1" customWidth="1"/>
    <col min="626" max="627" width="17.5703125" style="2" bestFit="1" customWidth="1"/>
    <col min="628" max="628" width="17.140625" style="2" bestFit="1" customWidth="1"/>
    <col min="629" max="629" width="21.140625" style="2" bestFit="1" customWidth="1"/>
    <col min="630" max="630" width="19.140625" style="2" bestFit="1" customWidth="1"/>
    <col min="631" max="631" width="17.5703125" style="2" bestFit="1" customWidth="1"/>
    <col min="632" max="633" width="19.140625" style="2" bestFit="1" customWidth="1"/>
    <col min="634" max="634" width="18.28515625" style="2" bestFit="1" customWidth="1"/>
    <col min="635" max="635" width="20.140625" style="2" bestFit="1" customWidth="1"/>
    <col min="636" max="636" width="17.5703125" style="2" bestFit="1" customWidth="1"/>
    <col min="637" max="637" width="16.42578125" style="2" bestFit="1" customWidth="1"/>
    <col min="638" max="639" width="17.5703125" style="2" bestFit="1" customWidth="1"/>
    <col min="640" max="640" width="18.28515625" style="2" bestFit="1" customWidth="1"/>
    <col min="641" max="641" width="21.140625" style="2" bestFit="1" customWidth="1"/>
    <col min="642" max="642" width="19.140625" style="2" bestFit="1" customWidth="1"/>
    <col min="643" max="643" width="17.5703125" style="2" bestFit="1" customWidth="1"/>
    <col min="644" max="645" width="19.140625" style="2" bestFit="1" customWidth="1"/>
    <col min="646" max="646" width="19.85546875" style="2" bestFit="1" customWidth="1"/>
    <col min="647" max="647" width="21.140625" style="2" bestFit="1" customWidth="1"/>
    <col min="648" max="648" width="19.140625" style="2" bestFit="1" customWidth="1"/>
    <col min="649" max="649" width="17.5703125" style="2" bestFit="1" customWidth="1"/>
    <col min="650" max="650" width="19.140625" style="2" bestFit="1" customWidth="1"/>
    <col min="651" max="652" width="17.5703125" style="2" bestFit="1" customWidth="1"/>
    <col min="653" max="653" width="22.85546875" style="2" bestFit="1" customWidth="1"/>
    <col min="654" max="654" width="20.140625" style="2" bestFit="1" customWidth="1"/>
    <col min="655" max="655" width="19.140625" style="2" bestFit="1" customWidth="1"/>
    <col min="656" max="656" width="20.140625" style="2" bestFit="1" customWidth="1"/>
    <col min="657" max="658" width="19.140625" style="2" bestFit="1" customWidth="1"/>
    <col min="659" max="659" width="21.140625" style="2" bestFit="1" customWidth="1"/>
    <col min="660" max="660" width="20.140625" style="2" bestFit="1" customWidth="1"/>
    <col min="661" max="663" width="19.140625" style="2" bestFit="1" customWidth="1"/>
    <col min="664" max="664" width="17.5703125" style="2" bestFit="1" customWidth="1"/>
    <col min="665" max="665" width="22.85546875" style="2" bestFit="1" customWidth="1"/>
    <col min="666" max="666" width="20.140625" style="2" bestFit="1" customWidth="1"/>
    <col min="667" max="667" width="19.140625" style="2" bestFit="1" customWidth="1"/>
    <col min="668" max="669" width="20.140625" style="2" bestFit="1" customWidth="1"/>
    <col min="670" max="670" width="19.140625" style="2" bestFit="1" customWidth="1"/>
    <col min="671" max="671" width="21.140625" style="2" bestFit="1" customWidth="1"/>
    <col min="672" max="673" width="16.42578125" style="2" bestFit="1" customWidth="1"/>
    <col min="674" max="674" width="14.28515625" style="2" bestFit="1" customWidth="1"/>
    <col min="675" max="677" width="20.140625" style="2" bestFit="1" customWidth="1"/>
    <col min="678" max="678" width="19.140625" style="2" bestFit="1" customWidth="1"/>
    <col min="679" max="679" width="21.140625" style="2" bestFit="1" customWidth="1"/>
    <col min="680" max="681" width="19.140625" style="2" bestFit="1" customWidth="1"/>
    <col min="682" max="682" width="17.5703125" style="2" bestFit="1" customWidth="1"/>
    <col min="683" max="683" width="20.140625" style="2" bestFit="1" customWidth="1"/>
    <col min="684" max="684" width="19.140625" style="2" bestFit="1" customWidth="1"/>
    <col min="685" max="686" width="17.5703125" style="2" bestFit="1" customWidth="1"/>
    <col min="687" max="687" width="20.140625" style="2" bestFit="1" customWidth="1"/>
    <col min="688" max="689" width="19.140625" style="2" bestFit="1" customWidth="1"/>
    <col min="690" max="690" width="17.5703125" style="2" bestFit="1" customWidth="1"/>
    <col min="691" max="691" width="20.140625" style="2" bestFit="1" customWidth="1"/>
    <col min="692" max="693" width="19.140625" style="2" bestFit="1" customWidth="1"/>
    <col min="694" max="694" width="17.5703125" style="2" bestFit="1" customWidth="1"/>
    <col min="695" max="695" width="20.140625" style="2" bestFit="1" customWidth="1"/>
    <col min="696" max="697" width="19.140625" style="2" bestFit="1" customWidth="1"/>
    <col min="698" max="698" width="17.5703125" style="2" bestFit="1" customWidth="1"/>
    <col min="699" max="699" width="20.140625" style="2" bestFit="1" customWidth="1"/>
    <col min="700" max="701" width="17.5703125" style="2" bestFit="1" customWidth="1"/>
    <col min="702" max="702" width="16.42578125" style="2" bestFit="1" customWidth="1"/>
    <col min="703" max="703" width="21.140625" style="2" bestFit="1" customWidth="1"/>
    <col min="704" max="706" width="19.140625" style="2" bestFit="1" customWidth="1"/>
    <col min="707" max="707" width="21.140625" style="2" bestFit="1" customWidth="1"/>
    <col min="708" max="708" width="20.140625" style="2" bestFit="1" customWidth="1"/>
    <col min="709" max="710" width="19.140625" style="2" bestFit="1" customWidth="1"/>
    <col min="711" max="711" width="20.140625" style="2" bestFit="1" customWidth="1"/>
    <col min="712" max="713" width="19.140625" style="2" bestFit="1" customWidth="1"/>
    <col min="714" max="714" width="17.5703125" style="2" bestFit="1" customWidth="1"/>
    <col min="715" max="715" width="22.85546875" style="2" bestFit="1" customWidth="1"/>
    <col min="716" max="717" width="20.140625" style="2" bestFit="1" customWidth="1"/>
    <col min="718" max="718" width="19.140625" style="2" bestFit="1" customWidth="1"/>
    <col min="719" max="719" width="21.140625" style="2" bestFit="1" customWidth="1"/>
    <col min="720" max="721" width="20.140625" style="2" bestFit="1" customWidth="1"/>
    <col min="722" max="722" width="19.140625" style="2" bestFit="1" customWidth="1"/>
    <col min="723" max="723" width="22.85546875" style="2" bestFit="1" customWidth="1"/>
    <col min="724" max="724" width="21.140625" style="2" bestFit="1" customWidth="1"/>
    <col min="725" max="727" width="20.140625" style="2" bestFit="1" customWidth="1"/>
    <col min="728" max="728" width="15.42578125" style="2" bestFit="1" customWidth="1"/>
    <col min="729" max="729" width="21.140625" style="2" bestFit="1" customWidth="1"/>
    <col min="730" max="730" width="19.140625" style="2" bestFit="1" customWidth="1"/>
    <col min="731" max="731" width="17.5703125" style="2" bestFit="1" customWidth="1"/>
    <col min="732" max="732" width="22.85546875" style="2" bestFit="1" customWidth="1"/>
    <col min="733" max="733" width="21.140625" style="2" bestFit="1" customWidth="1"/>
    <col min="734" max="734" width="19.140625" style="2" bestFit="1" customWidth="1"/>
    <col min="735" max="736" width="21.140625" style="2" bestFit="1" customWidth="1"/>
    <col min="737" max="737" width="19.140625" style="2" bestFit="1" customWidth="1"/>
    <col min="738" max="738" width="22.85546875" style="2" bestFit="1" customWidth="1"/>
    <col min="739" max="739" width="21.140625" style="2" bestFit="1" customWidth="1"/>
    <col min="740" max="741" width="19.140625" style="2" bestFit="1" customWidth="1"/>
    <col min="742" max="742" width="20.140625" style="2" bestFit="1" customWidth="1"/>
    <col min="743" max="744" width="19.140625" style="2" bestFit="1" customWidth="1"/>
    <col min="745" max="745" width="17.5703125" style="2" bestFit="1" customWidth="1"/>
    <col min="746" max="746" width="20.140625" style="2" bestFit="1" customWidth="1"/>
    <col min="747" max="747" width="19.140625" style="2" bestFit="1" customWidth="1"/>
    <col min="748" max="749" width="17.5703125" style="2" bestFit="1" customWidth="1"/>
    <col min="750" max="750" width="20.140625" style="2" bestFit="1" customWidth="1"/>
    <col min="751" max="751" width="19.140625" style="2" bestFit="1" customWidth="1"/>
    <col min="752" max="753" width="17.5703125" style="2" bestFit="1" customWidth="1"/>
    <col min="754" max="754" width="21.140625" style="2" bestFit="1" customWidth="1"/>
    <col min="755" max="755" width="19.140625" style="2" bestFit="1" customWidth="1"/>
    <col min="756" max="757" width="17.5703125" style="2" bestFit="1" customWidth="1"/>
    <col min="758" max="758" width="21.140625" style="2" bestFit="1" customWidth="1"/>
    <col min="759" max="759" width="19.140625" style="2" bestFit="1" customWidth="1"/>
    <col min="760" max="761" width="17.5703125" style="2" bestFit="1" customWidth="1"/>
    <col min="762" max="762" width="21.140625" style="2" bestFit="1" customWidth="1"/>
    <col min="763" max="763" width="19.140625" style="2" bestFit="1" customWidth="1"/>
    <col min="764" max="764" width="17.5703125" style="2" bestFit="1" customWidth="1"/>
    <col min="765" max="765" width="16.42578125" style="2" bestFit="1" customWidth="1"/>
    <col min="766" max="766" width="20.140625" style="2" bestFit="1" customWidth="1"/>
    <col min="767" max="767" width="19.140625" style="2" bestFit="1" customWidth="1"/>
    <col min="768" max="768" width="17.5703125" style="2" bestFit="1" customWidth="1"/>
    <col min="769" max="769" width="16.42578125" style="2" bestFit="1" customWidth="1"/>
    <col min="770" max="770" width="20.140625" style="2" bestFit="1" customWidth="1"/>
    <col min="771" max="772" width="19.140625" style="2" bestFit="1" customWidth="1"/>
    <col min="773" max="773" width="16.42578125" style="2" bestFit="1" customWidth="1"/>
    <col min="774" max="774" width="20.140625" style="2" bestFit="1" customWidth="1"/>
    <col min="775" max="776" width="19.140625" style="2" bestFit="1" customWidth="1"/>
    <col min="777" max="777" width="16.42578125" style="2" bestFit="1" customWidth="1"/>
    <col min="778" max="778" width="20.140625" style="2" bestFit="1" customWidth="1"/>
    <col min="779" max="779" width="19.140625" style="2" bestFit="1" customWidth="1"/>
    <col min="780" max="780" width="17.5703125" style="2" bestFit="1" customWidth="1"/>
    <col min="781" max="781" width="16.42578125" style="2" bestFit="1" customWidth="1"/>
    <col min="782" max="782" width="20.140625" style="2" bestFit="1" customWidth="1"/>
    <col min="783" max="783" width="19.140625" style="2" bestFit="1" customWidth="1"/>
    <col min="784" max="784" width="17.5703125" style="2" bestFit="1" customWidth="1"/>
    <col min="785" max="785" width="16.42578125" style="2" bestFit="1" customWidth="1"/>
    <col min="786" max="786" width="21.140625" style="2" bestFit="1" customWidth="1"/>
    <col min="787" max="787" width="19.140625" style="2" bestFit="1" customWidth="1"/>
    <col min="788" max="788" width="16.42578125" style="2" bestFit="1" customWidth="1"/>
    <col min="789" max="789" width="15.42578125" style="2" bestFit="1" customWidth="1"/>
    <col min="790" max="790" width="21.140625" style="2" bestFit="1" customWidth="1"/>
    <col min="791" max="791" width="19.140625" style="2" bestFit="1" customWidth="1"/>
    <col min="792" max="792" width="17.5703125" style="2" bestFit="1" customWidth="1"/>
    <col min="793" max="793" width="16.42578125" style="2" bestFit="1" customWidth="1"/>
    <col min="794" max="794" width="21.140625" style="2" bestFit="1" customWidth="1"/>
    <col min="795" max="796" width="17.5703125" style="2" bestFit="1" customWidth="1"/>
    <col min="797" max="797" width="19.140625" style="2" bestFit="1" customWidth="1"/>
    <col min="798" max="798" width="22.85546875" style="2" bestFit="1" customWidth="1"/>
    <col min="799" max="800" width="20.140625" style="2" bestFit="1" customWidth="1"/>
    <col min="801" max="801" width="19.140625" style="2" bestFit="1" customWidth="1"/>
    <col min="802" max="803" width="17.5703125" style="2" bestFit="1" customWidth="1"/>
    <col min="804" max="804" width="19.140625" style="2" bestFit="1" customWidth="1"/>
    <col min="805" max="806" width="17.5703125" style="2" bestFit="1" customWidth="1"/>
    <col min="807" max="807" width="20.140625" style="2" bestFit="1" customWidth="1"/>
    <col min="808" max="808" width="19.140625" style="2" bestFit="1" customWidth="1"/>
    <col min="809" max="809" width="13.85546875" style="2" bestFit="1" customWidth="1"/>
    <col min="810" max="810" width="19.140625" style="2" bestFit="1" customWidth="1"/>
    <col min="811" max="811" width="16.42578125" style="2" bestFit="1" customWidth="1"/>
    <col min="812" max="813" width="19.140625" style="2" bestFit="1" customWidth="1"/>
    <col min="814" max="814" width="13.85546875" style="2" bestFit="1" customWidth="1"/>
    <col min="815" max="815" width="20.140625" style="2" bestFit="1" customWidth="1"/>
    <col min="816" max="816" width="17.5703125" style="2" bestFit="1" customWidth="1"/>
    <col min="817" max="817" width="19.140625" style="2" bestFit="1" customWidth="1"/>
    <col min="818" max="818" width="13.85546875" style="2" bestFit="1" customWidth="1"/>
    <col min="819" max="819" width="19.140625" style="2" bestFit="1" customWidth="1"/>
    <col min="820" max="820" width="16.42578125" style="2" bestFit="1" customWidth="1"/>
    <col min="821" max="821" width="19.140625" style="2" bestFit="1" customWidth="1"/>
    <col min="822" max="822" width="13.28515625" style="2" bestFit="1" customWidth="1"/>
    <col min="823" max="823" width="20.140625" style="2" bestFit="1" customWidth="1"/>
    <col min="824" max="824" width="17.5703125" style="2" bestFit="1" customWidth="1"/>
    <col min="825" max="825" width="19.140625" style="2" bestFit="1" customWidth="1"/>
    <col min="826" max="826" width="14.28515625" style="2" bestFit="1" customWidth="1"/>
    <col min="827" max="828" width="20.140625" style="2" bestFit="1" customWidth="1"/>
    <col min="829" max="830" width="21.140625" style="2" bestFit="1" customWidth="1"/>
    <col min="831" max="831" width="20.140625" style="2" bestFit="1" customWidth="1"/>
    <col min="832" max="833" width="21.140625" style="2" bestFit="1" customWidth="1"/>
    <col min="834" max="834" width="20.140625" style="2" bestFit="1" customWidth="1"/>
    <col min="835" max="837" width="21.140625" style="2" bestFit="1" customWidth="1"/>
    <col min="838" max="838" width="22.85546875" style="2" bestFit="1" customWidth="1"/>
    <col min="839" max="839" width="21.140625" style="2" bestFit="1" customWidth="1"/>
    <col min="840" max="840" width="19.140625" style="2" bestFit="1" customWidth="1"/>
    <col min="841" max="841" width="20.140625" style="2" bestFit="1" customWidth="1"/>
    <col min="842" max="843" width="19.140625" style="2" bestFit="1" customWidth="1"/>
    <col min="844" max="844" width="20.140625" style="2" bestFit="1" customWidth="1"/>
    <col min="845" max="845" width="19.140625" style="2" bestFit="1" customWidth="1"/>
    <col min="846" max="846" width="20.140625" style="2" bestFit="1" customWidth="1"/>
    <col min="847" max="847" width="19.140625" style="2" bestFit="1" customWidth="1"/>
    <col min="848" max="849" width="17.5703125" style="2" bestFit="1" customWidth="1"/>
    <col min="850" max="850" width="13.85546875" style="2" bestFit="1" customWidth="1"/>
    <col min="851" max="852" width="17.5703125" style="2" bestFit="1" customWidth="1"/>
    <col min="853" max="853" width="11.7109375" style="2" bestFit="1" customWidth="1"/>
    <col min="854" max="854" width="17.5703125" style="2" bestFit="1" customWidth="1"/>
    <col min="855" max="855" width="21.140625" style="2" bestFit="1" customWidth="1"/>
    <col min="856" max="860" width="20.140625" style="2" bestFit="1" customWidth="1"/>
    <col min="861" max="861" width="16.42578125" style="2" bestFit="1" customWidth="1"/>
    <col min="862" max="862" width="19.140625" style="2" bestFit="1" customWidth="1"/>
    <col min="863" max="863" width="16.42578125" style="2" bestFit="1" customWidth="1"/>
    <col min="864" max="864" width="21.140625" style="2" bestFit="1" customWidth="1"/>
    <col min="865" max="865" width="20.140625" style="2" bestFit="1" customWidth="1"/>
    <col min="866" max="866" width="21.140625" style="2" bestFit="1" customWidth="1"/>
    <col min="867" max="867" width="17.5703125" style="2" bestFit="1" customWidth="1"/>
    <col min="868" max="868" width="20.140625" style="2" bestFit="1" customWidth="1"/>
    <col min="869" max="869" width="17.5703125" style="2" bestFit="1" customWidth="1"/>
    <col min="870" max="870" width="15.28515625" style="2" bestFit="1" customWidth="1"/>
    <col min="871" max="871" width="13.85546875" style="2" bestFit="1" customWidth="1"/>
    <col min="872" max="872" width="14.28515625" style="2" bestFit="1" customWidth="1"/>
    <col min="873" max="873" width="12.7109375" style="2" bestFit="1" customWidth="1"/>
    <col min="874" max="874" width="13.85546875" style="2" bestFit="1" customWidth="1"/>
    <col min="875" max="875" width="15.42578125" style="2" bestFit="1" customWidth="1"/>
    <col min="876" max="877" width="16.42578125" style="2" bestFit="1" customWidth="1"/>
    <col min="878" max="878" width="12.7109375" style="2" bestFit="1" customWidth="1"/>
    <col min="879" max="879" width="11.7109375" style="2" bestFit="1" customWidth="1"/>
    <col min="880" max="880" width="12.7109375" style="2" bestFit="1" customWidth="1"/>
    <col min="881" max="883" width="9.28515625" style="2" bestFit="1" customWidth="1"/>
    <col min="884" max="884" width="10.5703125" style="2" bestFit="1" customWidth="1"/>
    <col min="885" max="885" width="9.28515625" style="2" bestFit="1" customWidth="1"/>
    <col min="886" max="886" width="10.5703125" style="2" bestFit="1" customWidth="1"/>
    <col min="887" max="16384" width="9.140625" style="2"/>
  </cols>
  <sheetData>
    <row r="1" spans="1:66" x14ac:dyDescent="0.25">
      <c r="A1" s="135" t="s">
        <v>989</v>
      </c>
      <c r="B1" s="135" t="s">
        <v>990</v>
      </c>
      <c r="C1" s="135" t="s">
        <v>1308</v>
      </c>
      <c r="D1" s="135" t="s">
        <v>1328</v>
      </c>
      <c r="E1" s="135" t="s">
        <v>1340</v>
      </c>
      <c r="F1" s="135" t="s">
        <v>1336</v>
      </c>
      <c r="G1" s="135" t="s">
        <v>1324</v>
      </c>
      <c r="H1" s="135" t="s">
        <v>1312</v>
      </c>
      <c r="I1" s="135" t="s">
        <v>1300</v>
      </c>
      <c r="J1" s="135" t="s">
        <v>1320</v>
      </c>
      <c r="K1" s="135" t="s">
        <v>1296</v>
      </c>
      <c r="L1" s="135" t="s">
        <v>1304</v>
      </c>
      <c r="M1" s="135" t="s">
        <v>1292</v>
      </c>
      <c r="N1" s="135" t="s">
        <v>1332</v>
      </c>
      <c r="O1" s="135" t="s">
        <v>1344</v>
      </c>
      <c r="P1" s="135" t="s">
        <v>1348</v>
      </c>
      <c r="Q1" s="135" t="s">
        <v>1352</v>
      </c>
      <c r="R1" s="135" t="s">
        <v>1316</v>
      </c>
      <c r="S1" s="135" t="s">
        <v>1309</v>
      </c>
      <c r="T1" s="135" t="s">
        <v>1329</v>
      </c>
      <c r="U1" s="135" t="s">
        <v>1341</v>
      </c>
      <c r="V1" s="135" t="s">
        <v>1337</v>
      </c>
      <c r="W1" s="135" t="s">
        <v>1325</v>
      </c>
      <c r="X1" s="135" t="s">
        <v>1313</v>
      </c>
      <c r="Y1" s="135" t="s">
        <v>1301</v>
      </c>
      <c r="Z1" s="135" t="s">
        <v>1321</v>
      </c>
      <c r="AA1" s="135" t="s">
        <v>1297</v>
      </c>
      <c r="AB1" s="135" t="s">
        <v>1305</v>
      </c>
      <c r="AC1" s="135" t="s">
        <v>1293</v>
      </c>
      <c r="AD1" s="135" t="s">
        <v>1333</v>
      </c>
      <c r="AE1" s="135" t="s">
        <v>1345</v>
      </c>
      <c r="AF1" s="135" t="s">
        <v>1349</v>
      </c>
      <c r="AG1" s="135" t="s">
        <v>1353</v>
      </c>
      <c r="AH1" s="135" t="s">
        <v>1317</v>
      </c>
      <c r="AI1" s="135" t="s">
        <v>1306</v>
      </c>
      <c r="AJ1" s="135" t="s">
        <v>1326</v>
      </c>
      <c r="AK1" s="135" t="s">
        <v>1338</v>
      </c>
      <c r="AL1" s="135" t="s">
        <v>1334</v>
      </c>
      <c r="AM1" s="135" t="s">
        <v>1322</v>
      </c>
      <c r="AN1" s="135" t="s">
        <v>1310</v>
      </c>
      <c r="AO1" s="135" t="s">
        <v>1298</v>
      </c>
      <c r="AP1" s="135" t="s">
        <v>1318</v>
      </c>
      <c r="AQ1" s="135" t="s">
        <v>1294</v>
      </c>
      <c r="AR1" s="135" t="s">
        <v>1302</v>
      </c>
      <c r="AS1" s="135" t="s">
        <v>1290</v>
      </c>
      <c r="AT1" s="135" t="s">
        <v>1330</v>
      </c>
      <c r="AU1" s="135" t="s">
        <v>1342</v>
      </c>
      <c r="AV1" s="135" t="s">
        <v>1346</v>
      </c>
      <c r="AW1" s="135" t="s">
        <v>1350</v>
      </c>
      <c r="AX1" s="135" t="s">
        <v>1314</v>
      </c>
      <c r="AY1" s="135" t="s">
        <v>1307</v>
      </c>
      <c r="AZ1" s="135" t="s">
        <v>1327</v>
      </c>
      <c r="BA1" s="135" t="s">
        <v>1339</v>
      </c>
      <c r="BB1" s="135" t="s">
        <v>1335</v>
      </c>
      <c r="BC1" s="135" t="s">
        <v>1323</v>
      </c>
      <c r="BD1" s="135" t="s">
        <v>1311</v>
      </c>
      <c r="BE1" s="135" t="s">
        <v>1299</v>
      </c>
      <c r="BF1" s="135" t="s">
        <v>1319</v>
      </c>
      <c r="BG1" s="135" t="s">
        <v>1295</v>
      </c>
      <c r="BH1" s="135" t="s">
        <v>1303</v>
      </c>
      <c r="BI1" s="135" t="s">
        <v>1291</v>
      </c>
      <c r="BJ1" s="135" t="s">
        <v>1331</v>
      </c>
      <c r="BK1" s="135" t="s">
        <v>1343</v>
      </c>
      <c r="BL1" s="135" t="s">
        <v>1347</v>
      </c>
      <c r="BM1" s="135" t="s">
        <v>1351</v>
      </c>
      <c r="BN1" s="135" t="s">
        <v>1315</v>
      </c>
    </row>
    <row r="2" spans="1:66" x14ac:dyDescent="0.25">
      <c r="A2" s="136" t="s">
        <v>1354</v>
      </c>
      <c r="B2" s="137">
        <v>49</v>
      </c>
      <c r="C2" s="138">
        <v>11584704</v>
      </c>
      <c r="D2" s="138">
        <v>42509328</v>
      </c>
      <c r="E2" s="138">
        <v>61029312</v>
      </c>
      <c r="F2" s="138">
        <v>195925096</v>
      </c>
      <c r="G2" s="138">
        <v>51196638</v>
      </c>
      <c r="H2" s="138">
        <v>20967481</v>
      </c>
      <c r="I2" s="138">
        <v>11645013</v>
      </c>
      <c r="J2" s="138">
        <v>2032263</v>
      </c>
      <c r="K2" s="138">
        <v>21030126</v>
      </c>
      <c r="L2" s="138">
        <v>7747663</v>
      </c>
      <c r="M2" s="138">
        <v>356434</v>
      </c>
      <c r="N2" s="138">
        <v>18501327</v>
      </c>
      <c r="O2" s="138">
        <v>98558424</v>
      </c>
      <c r="P2" s="138">
        <v>654442</v>
      </c>
      <c r="Q2" s="138">
        <v>294839958</v>
      </c>
      <c r="R2" s="138">
        <v>8710562</v>
      </c>
      <c r="S2" s="138">
        <v>43063763</v>
      </c>
      <c r="T2" s="138">
        <v>272178392</v>
      </c>
      <c r="U2" s="138">
        <v>588179585</v>
      </c>
      <c r="V2" s="138">
        <v>1235467719</v>
      </c>
      <c r="W2" s="138">
        <v>237586168</v>
      </c>
      <c r="X2" s="138">
        <v>105168752</v>
      </c>
      <c r="Y2" s="138">
        <v>227131224</v>
      </c>
      <c r="Z2" s="138">
        <v>38117740</v>
      </c>
      <c r="AA2" s="138">
        <v>52796757</v>
      </c>
      <c r="AB2" s="138">
        <v>58583390</v>
      </c>
      <c r="AC2" s="138">
        <v>68026749</v>
      </c>
      <c r="AD2" s="138">
        <v>119456245</v>
      </c>
      <c r="AE2" s="138">
        <v>679869119</v>
      </c>
      <c r="AF2" s="138">
        <v>1420309</v>
      </c>
      <c r="AG2" s="138">
        <v>1983363587</v>
      </c>
      <c r="AH2" s="138">
        <v>81385288</v>
      </c>
      <c r="AI2" s="138">
        <v>5992839</v>
      </c>
      <c r="AJ2" s="138">
        <v>9025895</v>
      </c>
      <c r="AK2" s="138">
        <v>10566548</v>
      </c>
      <c r="AL2" s="138">
        <v>72071174</v>
      </c>
      <c r="AM2" s="138">
        <v>2963516</v>
      </c>
      <c r="AN2" s="138">
        <v>5515205</v>
      </c>
      <c r="AO2" s="138">
        <v>9538986</v>
      </c>
      <c r="AP2" s="138">
        <v>1075895</v>
      </c>
      <c r="AQ2" s="138">
        <v>16838290</v>
      </c>
      <c r="AR2" s="138">
        <v>1606761</v>
      </c>
      <c r="AS2" s="138">
        <v>3365</v>
      </c>
      <c r="AT2" s="138">
        <v>6557251</v>
      </c>
      <c r="AU2" s="138">
        <v>24953980</v>
      </c>
      <c r="AV2" s="138">
        <v>147905</v>
      </c>
      <c r="AW2" s="138">
        <v>97028525</v>
      </c>
      <c r="AX2" s="138">
        <v>12956524</v>
      </c>
      <c r="AY2" s="138">
        <v>1373206</v>
      </c>
      <c r="AZ2" s="138">
        <v>3234099</v>
      </c>
      <c r="BA2" s="138">
        <v>8000268</v>
      </c>
      <c r="BB2" s="138">
        <v>27789766</v>
      </c>
      <c r="BC2" s="138">
        <v>3122200</v>
      </c>
      <c r="BD2" s="138">
        <v>2687860</v>
      </c>
      <c r="BE2" s="138">
        <v>2047150</v>
      </c>
      <c r="BF2" s="138">
        <v>312554</v>
      </c>
      <c r="BG2" s="138">
        <v>6088473</v>
      </c>
      <c r="BH2" s="138">
        <v>5163490</v>
      </c>
      <c r="BI2" s="138">
        <v>70149</v>
      </c>
      <c r="BJ2" s="138">
        <v>2419380</v>
      </c>
      <c r="BK2" s="138">
        <v>11901945</v>
      </c>
      <c r="BL2" s="138">
        <v>137134</v>
      </c>
      <c r="BM2" s="138">
        <v>39761859</v>
      </c>
      <c r="BN2" s="138">
        <v>1341348</v>
      </c>
    </row>
    <row r="3" spans="1:66" x14ac:dyDescent="0.25">
      <c r="A3" s="136" t="s">
        <v>1289</v>
      </c>
      <c r="B3" s="137">
        <v>5</v>
      </c>
      <c r="C3" s="138">
        <v>6817010</v>
      </c>
      <c r="D3" s="138">
        <v>31626058</v>
      </c>
      <c r="E3" s="138">
        <v>47514783</v>
      </c>
      <c r="F3" s="138">
        <v>144001735</v>
      </c>
      <c r="G3" s="138">
        <v>46946398</v>
      </c>
      <c r="H3" s="138">
        <v>14610995</v>
      </c>
      <c r="I3" s="138">
        <v>9368218</v>
      </c>
      <c r="J3" s="138">
        <v>1404670</v>
      </c>
      <c r="K3" s="138">
        <v>10602493</v>
      </c>
      <c r="L3" s="138">
        <v>5916356</v>
      </c>
      <c r="M3" s="138">
        <v>330633</v>
      </c>
      <c r="N3" s="138">
        <v>10336449</v>
      </c>
      <c r="O3" s="138">
        <v>29217274</v>
      </c>
      <c r="P3" s="138">
        <v>42837</v>
      </c>
      <c r="Q3" s="138">
        <v>173549643</v>
      </c>
      <c r="R3" s="138">
        <v>6373089</v>
      </c>
      <c r="S3" s="138">
        <v>35056781</v>
      </c>
      <c r="T3" s="138">
        <v>250696127</v>
      </c>
      <c r="U3" s="138">
        <v>551428632</v>
      </c>
      <c r="V3" s="138">
        <v>1132262923</v>
      </c>
      <c r="W3" s="138">
        <v>214541223</v>
      </c>
      <c r="X3" s="138">
        <v>95843027</v>
      </c>
      <c r="Y3" s="138">
        <v>222157807</v>
      </c>
      <c r="Z3" s="138">
        <v>37355414</v>
      </c>
      <c r="AA3" s="138">
        <v>42063382</v>
      </c>
      <c r="AB3" s="138">
        <v>52675188</v>
      </c>
      <c r="AC3" s="138">
        <v>65096192</v>
      </c>
      <c r="AD3" s="138">
        <v>104023316</v>
      </c>
      <c r="AE3" s="138">
        <v>544550889</v>
      </c>
      <c r="AF3" s="138">
        <v>240312</v>
      </c>
      <c r="AG3" s="138">
        <v>1741910003</v>
      </c>
      <c r="AH3" s="138">
        <v>77850656</v>
      </c>
      <c r="AI3" s="138">
        <v>4926381</v>
      </c>
      <c r="AJ3" s="138">
        <v>5111359</v>
      </c>
      <c r="AK3" s="138">
        <v>6047877</v>
      </c>
      <c r="AL3" s="138">
        <v>49553849</v>
      </c>
      <c r="AM3" s="138">
        <v>2070372</v>
      </c>
      <c r="AN3" s="138">
        <v>3667019</v>
      </c>
      <c r="AO3" s="138">
        <v>8262327</v>
      </c>
      <c r="AP3" s="138">
        <v>949143</v>
      </c>
      <c r="AQ3" s="138">
        <v>6757903</v>
      </c>
      <c r="AR3" s="138">
        <v>1146911</v>
      </c>
      <c r="AS3" s="138">
        <v>2394</v>
      </c>
      <c r="AT3" s="138">
        <v>4779552</v>
      </c>
      <c r="AU3" s="138">
        <v>15770494</v>
      </c>
      <c r="AV3" s="138">
        <v>5</v>
      </c>
      <c r="AW3" s="138">
        <v>65326738</v>
      </c>
      <c r="AX3" s="138">
        <v>11882881</v>
      </c>
      <c r="AY3" s="138">
        <v>427994</v>
      </c>
      <c r="AZ3" s="138">
        <v>1542347</v>
      </c>
      <c r="BA3" s="138">
        <v>5791701</v>
      </c>
      <c r="BB3" s="138">
        <v>16115747</v>
      </c>
      <c r="BC3" s="138">
        <v>2789594</v>
      </c>
      <c r="BD3" s="138">
        <v>1300913</v>
      </c>
      <c r="BE3" s="138">
        <v>1343550</v>
      </c>
      <c r="BF3" s="138">
        <v>232513</v>
      </c>
      <c r="BG3" s="138">
        <v>1682074</v>
      </c>
      <c r="BH3" s="138">
        <v>4939803</v>
      </c>
      <c r="BI3" s="138">
        <v>62639</v>
      </c>
      <c r="BJ3" s="138">
        <v>1044956</v>
      </c>
      <c r="BK3" s="138">
        <v>5215335</v>
      </c>
      <c r="BL3" s="138">
        <v>11150</v>
      </c>
      <c r="BM3" s="138">
        <v>21393721</v>
      </c>
      <c r="BN3" s="138">
        <v>812000</v>
      </c>
    </row>
    <row r="4" spans="1:66" x14ac:dyDescent="0.25">
      <c r="A4" s="136" t="s">
        <v>1355</v>
      </c>
      <c r="B4" s="137">
        <v>11</v>
      </c>
      <c r="C4" s="138">
        <v>2883134</v>
      </c>
      <c r="D4" s="138">
        <v>7788189</v>
      </c>
      <c r="E4" s="138">
        <v>7222422</v>
      </c>
      <c r="F4" s="138">
        <v>34102908</v>
      </c>
      <c r="G4" s="138">
        <v>2407825</v>
      </c>
      <c r="H4" s="138">
        <v>4124358</v>
      </c>
      <c r="I4" s="138">
        <v>1433640</v>
      </c>
      <c r="J4" s="138">
        <v>442051</v>
      </c>
      <c r="K4" s="138">
        <v>6832303</v>
      </c>
      <c r="L4" s="138">
        <v>1320623</v>
      </c>
      <c r="M4" s="138">
        <v>14801</v>
      </c>
      <c r="N4" s="138">
        <v>5500358</v>
      </c>
      <c r="O4" s="138">
        <v>43871092</v>
      </c>
      <c r="P4" s="138">
        <v>121139</v>
      </c>
      <c r="Q4" s="138">
        <v>77988803</v>
      </c>
      <c r="R4" s="138">
        <v>1370428</v>
      </c>
      <c r="S4" s="138">
        <v>5073563</v>
      </c>
      <c r="T4" s="138">
        <v>16134231</v>
      </c>
      <c r="U4" s="138">
        <v>26517787</v>
      </c>
      <c r="V4" s="138">
        <v>75572593</v>
      </c>
      <c r="W4" s="138">
        <v>18712426</v>
      </c>
      <c r="X4" s="138">
        <v>6138876</v>
      </c>
      <c r="Y4" s="138">
        <v>3644286</v>
      </c>
      <c r="Z4" s="138">
        <v>592494</v>
      </c>
      <c r="AA4" s="138">
        <v>6991607</v>
      </c>
      <c r="AB4" s="138">
        <v>5106794</v>
      </c>
      <c r="AC4" s="138">
        <v>1638475</v>
      </c>
      <c r="AD4" s="138">
        <v>10971396</v>
      </c>
      <c r="AE4" s="138">
        <v>91153421</v>
      </c>
      <c r="AF4" s="138">
        <v>390367</v>
      </c>
      <c r="AG4" s="138">
        <v>168364490</v>
      </c>
      <c r="AH4" s="138">
        <v>2206919</v>
      </c>
      <c r="AI4" s="138">
        <v>667232</v>
      </c>
      <c r="AJ4" s="138">
        <v>3073155</v>
      </c>
      <c r="AK4" s="138">
        <v>2229362</v>
      </c>
      <c r="AL4" s="138">
        <v>17006122</v>
      </c>
      <c r="AM4" s="138">
        <v>712672</v>
      </c>
      <c r="AN4" s="138">
        <v>1217151</v>
      </c>
      <c r="AO4" s="138">
        <v>877737</v>
      </c>
      <c r="AP4" s="138">
        <v>86009</v>
      </c>
      <c r="AQ4" s="138">
        <v>7993018</v>
      </c>
      <c r="AR4" s="138">
        <v>356126</v>
      </c>
      <c r="AS4" s="138">
        <v>921</v>
      </c>
      <c r="AT4" s="138">
        <v>1228330</v>
      </c>
      <c r="AU4" s="138">
        <v>5517775</v>
      </c>
      <c r="AV4" s="138">
        <v>56939</v>
      </c>
      <c r="AW4" s="138">
        <v>22524818</v>
      </c>
      <c r="AX4" s="138">
        <v>794687</v>
      </c>
      <c r="AY4" s="138">
        <v>392339</v>
      </c>
      <c r="AZ4" s="138">
        <v>969382</v>
      </c>
      <c r="BA4" s="138">
        <v>662877</v>
      </c>
      <c r="BB4" s="138">
        <v>7090212</v>
      </c>
      <c r="BC4" s="138">
        <v>211980</v>
      </c>
      <c r="BD4" s="138">
        <v>795297</v>
      </c>
      <c r="BE4" s="138">
        <v>394869</v>
      </c>
      <c r="BF4" s="138">
        <v>40358</v>
      </c>
      <c r="BG4" s="138">
        <v>3029340</v>
      </c>
      <c r="BH4" s="138">
        <v>194569</v>
      </c>
      <c r="BI4" s="138">
        <v>6206</v>
      </c>
      <c r="BJ4" s="138">
        <v>770062</v>
      </c>
      <c r="BK4" s="138">
        <v>4011717</v>
      </c>
      <c r="BL4" s="138">
        <v>87598</v>
      </c>
      <c r="BM4" s="138">
        <v>11108137</v>
      </c>
      <c r="BN4" s="138">
        <v>292016</v>
      </c>
    </row>
    <row r="5" spans="1:66" x14ac:dyDescent="0.25">
      <c r="A5" s="136" t="s">
        <v>1356</v>
      </c>
      <c r="B5" s="137">
        <v>33</v>
      </c>
      <c r="C5" s="138">
        <v>1884560</v>
      </c>
      <c r="D5" s="138">
        <v>3095081</v>
      </c>
      <c r="E5" s="138">
        <v>6292107</v>
      </c>
      <c r="F5" s="138">
        <v>17820453</v>
      </c>
      <c r="G5" s="138">
        <v>1842415</v>
      </c>
      <c r="H5" s="138">
        <v>2232128</v>
      </c>
      <c r="I5" s="138">
        <v>843155</v>
      </c>
      <c r="J5" s="138">
        <v>185542</v>
      </c>
      <c r="K5" s="138">
        <v>3595330</v>
      </c>
      <c r="L5" s="138">
        <v>510684</v>
      </c>
      <c r="M5" s="138">
        <v>11000</v>
      </c>
      <c r="N5" s="138">
        <v>2664520</v>
      </c>
      <c r="O5" s="138">
        <v>25470058</v>
      </c>
      <c r="P5" s="138">
        <v>490466</v>
      </c>
      <c r="Q5" s="138">
        <v>43301512</v>
      </c>
      <c r="R5" s="138">
        <v>967045</v>
      </c>
      <c r="S5" s="138">
        <v>2933419</v>
      </c>
      <c r="T5" s="138">
        <v>5348034</v>
      </c>
      <c r="U5" s="138">
        <v>10233166</v>
      </c>
      <c r="V5" s="138">
        <v>27632203</v>
      </c>
      <c r="W5" s="138">
        <v>4332519</v>
      </c>
      <c r="X5" s="138">
        <v>3186849</v>
      </c>
      <c r="Y5" s="138">
        <v>1329131</v>
      </c>
      <c r="Z5" s="138">
        <v>169832</v>
      </c>
      <c r="AA5" s="138">
        <v>3741768</v>
      </c>
      <c r="AB5" s="138">
        <v>801408</v>
      </c>
      <c r="AC5" s="138">
        <v>1292082</v>
      </c>
      <c r="AD5" s="138">
        <v>4461533</v>
      </c>
      <c r="AE5" s="138">
        <v>44164809</v>
      </c>
      <c r="AF5" s="138">
        <v>789630</v>
      </c>
      <c r="AG5" s="138">
        <v>73089094</v>
      </c>
      <c r="AH5" s="138">
        <v>1327713</v>
      </c>
      <c r="AI5" s="138">
        <v>399226</v>
      </c>
      <c r="AJ5" s="138">
        <v>841381</v>
      </c>
      <c r="AK5" s="138">
        <v>2289309</v>
      </c>
      <c r="AL5" s="138">
        <v>5511203</v>
      </c>
      <c r="AM5" s="138">
        <v>180472</v>
      </c>
      <c r="AN5" s="138">
        <v>631035</v>
      </c>
      <c r="AO5" s="138">
        <v>398922</v>
      </c>
      <c r="AP5" s="138">
        <v>40743</v>
      </c>
      <c r="AQ5" s="138">
        <v>2087369</v>
      </c>
      <c r="AR5" s="138">
        <v>103724</v>
      </c>
      <c r="AS5" s="138">
        <v>50</v>
      </c>
      <c r="AT5" s="138">
        <v>549369</v>
      </c>
      <c r="AU5" s="138">
        <v>3665711</v>
      </c>
      <c r="AV5" s="138">
        <v>90961</v>
      </c>
      <c r="AW5" s="138">
        <v>9176969</v>
      </c>
      <c r="AX5" s="138">
        <v>278956</v>
      </c>
      <c r="AY5" s="138">
        <v>552873</v>
      </c>
      <c r="AZ5" s="138">
        <v>722370</v>
      </c>
      <c r="BA5" s="138">
        <v>1545690</v>
      </c>
      <c r="BB5" s="138">
        <v>4583807</v>
      </c>
      <c r="BC5" s="138">
        <v>120626</v>
      </c>
      <c r="BD5" s="138">
        <v>591650</v>
      </c>
      <c r="BE5" s="138">
        <v>308731</v>
      </c>
      <c r="BF5" s="138">
        <v>39683</v>
      </c>
      <c r="BG5" s="138">
        <v>1377059</v>
      </c>
      <c r="BH5" s="138">
        <v>29118</v>
      </c>
      <c r="BI5" s="138">
        <v>1304</v>
      </c>
      <c r="BJ5" s="138">
        <v>604362</v>
      </c>
      <c r="BK5" s="138">
        <v>2674893</v>
      </c>
      <c r="BL5" s="138">
        <v>38386</v>
      </c>
      <c r="BM5" s="138">
        <v>7260001</v>
      </c>
      <c r="BN5" s="138">
        <v>237332</v>
      </c>
    </row>
  </sheetData>
  <sheetProtection algorithmName="SHA-512" hashValue="MGsj5MIY2V0xJ3+/ZbyfP0ZWjydNHQWR38Bytf/FhfNsz5QU9pTy7A1qp3D+qSYI4xSBPu5SZ5qsp75er7ymQg==" saltValue="70g6ymhUDR6y5+gRDUmuG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2"/>
  </sheetPr>
  <dimension ref="A1:F52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7109375" style="3" hidden="1" customWidth="1"/>
    <col min="2" max="2" width="9.42578125" style="3" hidden="1" customWidth="1"/>
    <col min="3" max="3" width="3.85546875" style="3" customWidth="1"/>
    <col min="4" max="4" width="46.140625" style="3" customWidth="1"/>
    <col min="5" max="5" width="15.7109375" style="3" customWidth="1"/>
    <col min="6" max="6" width="11" style="3" customWidth="1"/>
    <col min="7" max="16384" width="9.140625" style="3" hidden="1"/>
  </cols>
  <sheetData>
    <row r="1" spans="1:6" x14ac:dyDescent="0.25">
      <c r="A1" s="105"/>
      <c r="B1" s="105"/>
      <c r="C1" s="156" t="s">
        <v>1228</v>
      </c>
      <c r="D1" s="156"/>
      <c r="E1" s="156"/>
      <c r="F1" s="106"/>
    </row>
    <row r="2" spans="1:6" x14ac:dyDescent="0.25">
      <c r="A2" s="107"/>
      <c r="B2" s="107"/>
      <c r="C2" s="35"/>
    </row>
    <row r="3" spans="1:6" ht="23.25" x14ac:dyDescent="0.25">
      <c r="C3" s="159" t="s">
        <v>976</v>
      </c>
      <c r="D3" s="160"/>
      <c r="E3" s="161"/>
    </row>
    <row r="4" spans="1:6" x14ac:dyDescent="0.25">
      <c r="A4" s="27" t="s">
        <v>31</v>
      </c>
      <c r="B4" s="16" t="s">
        <v>471</v>
      </c>
      <c r="C4" s="108"/>
      <c r="D4" s="30"/>
      <c r="E4" s="109" t="s">
        <v>977</v>
      </c>
    </row>
    <row r="5" spans="1:6" x14ac:dyDescent="0.25">
      <c r="A5" s="27"/>
      <c r="B5" s="16"/>
      <c r="C5" s="82"/>
      <c r="D5" s="110"/>
      <c r="E5" s="109"/>
    </row>
    <row r="6" spans="1:6" x14ac:dyDescent="0.25">
      <c r="A6" s="21" t="s">
        <v>476</v>
      </c>
      <c r="B6" s="3" t="str">
        <f>"NoNt_"&amp;$B$4&amp;"_"&amp;A6</f>
        <v>NoNt_NT_Kg</v>
      </c>
      <c r="C6" s="111" t="s">
        <v>0</v>
      </c>
      <c r="D6" s="12" t="s">
        <v>474</v>
      </c>
      <c r="E6" s="25">
        <v>326356879</v>
      </c>
    </row>
    <row r="7" spans="1:6" x14ac:dyDescent="0.25">
      <c r="A7" s="21" t="s">
        <v>475</v>
      </c>
      <c r="B7" s="3" t="str">
        <f>"NoNt_"&amp;$B$4&amp;"_"&amp;A7</f>
        <v>NoNt_NT_RiTot</v>
      </c>
      <c r="C7" s="93" t="s">
        <v>1</v>
      </c>
      <c r="D7" s="12" t="s">
        <v>975</v>
      </c>
      <c r="E7" s="25">
        <v>1159003728</v>
      </c>
    </row>
    <row r="8" spans="1:6" x14ac:dyDescent="0.25">
      <c r="A8" s="21"/>
      <c r="B8" s="3" t="s">
        <v>978</v>
      </c>
      <c r="C8" s="93" t="s">
        <v>2</v>
      </c>
      <c r="D8" s="12" t="s">
        <v>470</v>
      </c>
      <c r="E8" s="112">
        <v>28.158397692401554</v>
      </c>
    </row>
    <row r="9" spans="1:6" x14ac:dyDescent="0.25">
      <c r="A9" s="107"/>
      <c r="B9" s="107"/>
      <c r="C9" s="113"/>
      <c r="D9" s="113"/>
      <c r="E9" s="107"/>
    </row>
    <row r="10" spans="1:6" hidden="1" x14ac:dyDescent="0.25">
      <c r="A10" s="107"/>
      <c r="B10" s="107"/>
      <c r="E10" s="107"/>
    </row>
    <row r="11" spans="1:6" hidden="1" x14ac:dyDescent="0.25">
      <c r="A11" s="107"/>
      <c r="B11" s="107"/>
      <c r="C11" s="35"/>
    </row>
    <row r="12" spans="1:6" hidden="1" x14ac:dyDescent="0.25">
      <c r="A12" s="107"/>
      <c r="B12" s="107"/>
      <c r="C12" s="107"/>
    </row>
    <row r="13" spans="1:6" hidden="1" x14ac:dyDescent="0.25">
      <c r="A13" s="107"/>
      <c r="B13" s="114"/>
      <c r="C13" s="107"/>
    </row>
    <row r="14" spans="1:6" hidden="1" x14ac:dyDescent="0.25">
      <c r="A14" s="107"/>
      <c r="B14" s="107"/>
      <c r="C14" s="35"/>
    </row>
    <row r="15" spans="1:6" hidden="1" x14ac:dyDescent="0.25">
      <c r="A15" s="107"/>
      <c r="B15" s="107"/>
      <c r="C15" s="35"/>
    </row>
    <row r="16" spans="1:6" hidden="1" x14ac:dyDescent="0.25">
      <c r="A16" s="107"/>
      <c r="B16" s="107"/>
      <c r="C16" s="35"/>
    </row>
    <row r="17" spans="1:3" hidden="1" x14ac:dyDescent="0.25">
      <c r="A17" s="107"/>
      <c r="B17" s="107"/>
      <c r="C17" s="35"/>
    </row>
    <row r="18" spans="1:3" hidden="1" x14ac:dyDescent="0.25">
      <c r="A18" s="107"/>
      <c r="B18" s="107"/>
      <c r="C18" s="35"/>
    </row>
    <row r="19" spans="1:3" hidden="1" x14ac:dyDescent="0.25">
      <c r="A19" s="107"/>
      <c r="B19" s="107"/>
      <c r="C19" s="107"/>
    </row>
    <row r="20" spans="1:3" hidden="1" x14ac:dyDescent="0.25">
      <c r="A20" s="107"/>
      <c r="B20" s="114"/>
      <c r="C20" s="107"/>
    </row>
    <row r="21" spans="1:3" hidden="1" x14ac:dyDescent="0.25">
      <c r="A21" s="107"/>
      <c r="B21" s="107"/>
      <c r="C21" s="115"/>
    </row>
    <row r="22" spans="1:3" hidden="1" x14ac:dyDescent="0.25">
      <c r="A22" s="107"/>
      <c r="B22" s="107"/>
      <c r="C22" s="35"/>
    </row>
    <row r="23" spans="1:3" hidden="1" x14ac:dyDescent="0.25">
      <c r="A23" s="107"/>
      <c r="B23" s="107"/>
      <c r="C23" s="35"/>
    </row>
    <row r="24" spans="1:3" hidden="1" x14ac:dyDescent="0.25">
      <c r="A24" s="107"/>
      <c r="B24" s="107"/>
      <c r="C24" s="35"/>
    </row>
    <row r="25" spans="1:3" hidden="1" x14ac:dyDescent="0.25">
      <c r="A25" s="107"/>
      <c r="B25" s="107"/>
      <c r="C25" s="35"/>
    </row>
    <row r="26" spans="1:3" hidden="1" x14ac:dyDescent="0.25">
      <c r="A26" s="107"/>
      <c r="B26" s="107"/>
      <c r="C26" s="35"/>
    </row>
    <row r="27" spans="1:3" hidden="1" x14ac:dyDescent="0.25">
      <c r="A27" s="107"/>
      <c r="B27" s="107"/>
      <c r="C27" s="35"/>
    </row>
    <row r="28" spans="1:3" hidden="1" x14ac:dyDescent="0.25">
      <c r="A28" s="107"/>
      <c r="B28" s="107"/>
      <c r="C28" s="35"/>
    </row>
    <row r="29" spans="1:3" hidden="1" x14ac:dyDescent="0.25">
      <c r="A29" s="107"/>
      <c r="B29" s="107"/>
      <c r="C29" s="35"/>
    </row>
    <row r="30" spans="1:3" hidden="1" x14ac:dyDescent="0.25">
      <c r="A30" s="107"/>
      <c r="B30" s="107"/>
      <c r="C30" s="35"/>
    </row>
    <row r="31" spans="1:3" hidden="1" x14ac:dyDescent="0.25">
      <c r="A31" s="107"/>
      <c r="B31" s="107"/>
      <c r="C31" s="35"/>
    </row>
    <row r="32" spans="1:3" hidden="1" x14ac:dyDescent="0.25">
      <c r="A32" s="107"/>
      <c r="B32" s="107"/>
      <c r="C32" s="35"/>
    </row>
    <row r="33" spans="1:4" hidden="1" x14ac:dyDescent="0.25">
      <c r="A33" s="107"/>
      <c r="B33" s="107"/>
      <c r="C33" s="107"/>
    </row>
    <row r="34" spans="1:4" hidden="1" x14ac:dyDescent="0.25">
      <c r="A34" s="107"/>
      <c r="B34" s="114"/>
      <c r="C34" s="107"/>
    </row>
    <row r="35" spans="1:4" hidden="1" x14ac:dyDescent="0.25">
      <c r="A35" s="107"/>
      <c r="B35" s="107"/>
      <c r="C35" s="35"/>
    </row>
    <row r="36" spans="1:4" hidden="1" x14ac:dyDescent="0.25">
      <c r="A36" s="107"/>
      <c r="B36" s="107"/>
      <c r="C36" s="35"/>
    </row>
    <row r="37" spans="1:4" hidden="1" x14ac:dyDescent="0.25">
      <c r="A37" s="107"/>
      <c r="B37" s="107"/>
      <c r="C37" s="35"/>
    </row>
    <row r="38" spans="1:4" hidden="1" x14ac:dyDescent="0.25">
      <c r="A38" s="115"/>
      <c r="B38" s="116"/>
      <c r="C38" s="115"/>
    </row>
    <row r="39" spans="1:4" hidden="1" x14ac:dyDescent="0.25">
      <c r="A39" s="115"/>
      <c r="B39" s="116"/>
      <c r="C39" s="35"/>
    </row>
    <row r="40" spans="1:4" hidden="1" x14ac:dyDescent="0.25">
      <c r="B40" s="27"/>
    </row>
    <row r="41" spans="1:4" hidden="1" x14ac:dyDescent="0.25"/>
    <row r="42" spans="1:4" hidden="1" x14ac:dyDescent="0.25"/>
    <row r="43" spans="1:4" hidden="1" x14ac:dyDescent="0.25">
      <c r="D43" s="117"/>
    </row>
    <row r="44" spans="1:4" hidden="1" x14ac:dyDescent="0.25">
      <c r="D44" s="117"/>
    </row>
    <row r="45" spans="1:4" hidden="1" x14ac:dyDescent="0.25">
      <c r="D45" s="117"/>
    </row>
    <row r="46" spans="1:4" hidden="1" x14ac:dyDescent="0.25"/>
    <row r="47" spans="1:4" hidden="1" x14ac:dyDescent="0.25"/>
    <row r="48" spans="1:4" hidden="1" x14ac:dyDescent="0.25"/>
    <row r="49" spans="1:3" hidden="1" x14ac:dyDescent="0.25">
      <c r="A49" s="158"/>
      <c r="B49" s="158"/>
      <c r="C49" s="158"/>
    </row>
    <row r="50" spans="1:3" hidden="1" x14ac:dyDescent="0.25">
      <c r="A50" s="158"/>
      <c r="B50" s="158"/>
      <c r="C50" s="158"/>
    </row>
    <row r="51" spans="1:3" hidden="1" x14ac:dyDescent="0.25"/>
    <row r="52" spans="1:3" hidden="1" x14ac:dyDescent="0.25"/>
  </sheetData>
  <sheetProtection algorithmName="SHA-512" hashValue="iQq16hSD+rERVw44NFavJ5fQ+5gYcAiovCd/NuyS7FXWDzyMBsf7JIuxKBu9jD+BwtWxf9k4EbLMXy+Hm9NFrg==" saltValue="cFgvjFmqPIyp+akyuu8JHQ==" spinCount="100000" sheet="1" objects="1" scenarios="1"/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9" max="2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9.85546875" style="3" hidden="1" customWidth="1"/>
    <col min="3" max="3" width="4.7109375" style="3" bestFit="1" customWidth="1"/>
    <col min="4" max="4" width="68.28515625" style="3" customWidth="1"/>
    <col min="5" max="5" width="16.140625" style="3" customWidth="1"/>
    <col min="6" max="6" width="9.140625" style="3" customWidth="1"/>
    <col min="7" max="16384" width="9.140625" style="3" hidden="1"/>
  </cols>
  <sheetData>
    <row r="1" spans="1:5" x14ac:dyDescent="0.25">
      <c r="C1" s="156" t="s">
        <v>1228</v>
      </c>
      <c r="D1" s="156"/>
      <c r="E1" s="156"/>
    </row>
    <row r="2" spans="1:5" x14ac:dyDescent="0.25"/>
    <row r="3" spans="1:5" ht="23.25" x14ac:dyDescent="0.25">
      <c r="C3" s="155" t="s">
        <v>979</v>
      </c>
      <c r="D3" s="155"/>
      <c r="E3" s="155"/>
    </row>
    <row r="4" spans="1:5" ht="25.5" x14ac:dyDescent="0.25">
      <c r="A4" s="27" t="s">
        <v>31</v>
      </c>
      <c r="B4" s="16" t="s">
        <v>432</v>
      </c>
      <c r="C4" s="29"/>
      <c r="D4" s="30"/>
      <c r="E4" s="18" t="s">
        <v>814</v>
      </c>
    </row>
    <row r="5" spans="1:5" x14ac:dyDescent="0.25">
      <c r="A5" s="27"/>
      <c r="B5" s="16"/>
      <c r="C5" s="29"/>
      <c r="D5" s="31" t="s">
        <v>416</v>
      </c>
      <c r="E5" s="18"/>
    </row>
    <row r="6" spans="1:5" x14ac:dyDescent="0.25">
      <c r="A6" s="21" t="s">
        <v>433</v>
      </c>
      <c r="B6" s="3" t="str">
        <f>"NoEf_"&amp;$B$4&amp;"_"&amp;A6</f>
        <v>NoEf_Evf_EvFg</v>
      </c>
      <c r="C6" s="29" t="s">
        <v>418</v>
      </c>
      <c r="D6" s="29" t="s">
        <v>421</v>
      </c>
      <c r="E6" s="25">
        <v>77030515</v>
      </c>
    </row>
    <row r="7" spans="1:5" x14ac:dyDescent="0.25">
      <c r="A7" s="21" t="s">
        <v>434</v>
      </c>
      <c r="B7" s="3" t="str">
        <f t="shared" ref="B7:B16" si="0">"NoEf_"&amp;$B$4&amp;"_"&amp;A7</f>
        <v>NoEf_Evf_EvTR</v>
      </c>
      <c r="C7" s="29" t="s">
        <v>417</v>
      </c>
      <c r="D7" s="29" t="s">
        <v>422</v>
      </c>
      <c r="E7" s="25">
        <v>107933623</v>
      </c>
    </row>
    <row r="8" spans="1:5" x14ac:dyDescent="0.25">
      <c r="A8" s="21" t="s">
        <v>435</v>
      </c>
      <c r="B8" s="3" t="str">
        <f t="shared" si="0"/>
        <v>NoEf_Evf_EvTK</v>
      </c>
      <c r="C8" s="29" t="s">
        <v>419</v>
      </c>
      <c r="D8" s="29" t="s">
        <v>423</v>
      </c>
      <c r="E8" s="25">
        <v>97429679</v>
      </c>
    </row>
    <row r="9" spans="1:5" x14ac:dyDescent="0.25">
      <c r="A9" s="21" t="s">
        <v>436</v>
      </c>
      <c r="B9" s="3" t="str">
        <f t="shared" si="0"/>
        <v>NoEf_Evf_EvX</v>
      </c>
      <c r="C9" s="29" t="s">
        <v>420</v>
      </c>
      <c r="D9" s="29" t="s">
        <v>424</v>
      </c>
      <c r="E9" s="25">
        <v>92625721</v>
      </c>
    </row>
    <row r="10" spans="1:5" x14ac:dyDescent="0.25">
      <c r="A10" s="21" t="s">
        <v>437</v>
      </c>
      <c r="B10" s="3" t="str">
        <f t="shared" si="0"/>
        <v>NoEf_Evf_EvTot</v>
      </c>
      <c r="C10" s="29"/>
      <c r="D10" s="31" t="s">
        <v>214</v>
      </c>
      <c r="E10" s="25">
        <v>375019541</v>
      </c>
    </row>
    <row r="11" spans="1:5" x14ac:dyDescent="0.25">
      <c r="A11" s="18"/>
      <c r="C11" s="29"/>
      <c r="D11" s="29"/>
      <c r="E11" s="18"/>
    </row>
    <row r="12" spans="1:5" x14ac:dyDescent="0.25">
      <c r="A12" s="18"/>
      <c r="C12" s="29"/>
      <c r="D12" s="31" t="s">
        <v>425</v>
      </c>
      <c r="E12" s="18"/>
    </row>
    <row r="13" spans="1:5" x14ac:dyDescent="0.25">
      <c r="A13" s="21" t="s">
        <v>438</v>
      </c>
      <c r="B13" s="3" t="str">
        <f t="shared" si="0"/>
        <v>NoEf_Evf_XFAuk</v>
      </c>
      <c r="C13" s="29" t="s">
        <v>426</v>
      </c>
      <c r="D13" s="29" t="s">
        <v>429</v>
      </c>
      <c r="E13" s="25">
        <v>204133293</v>
      </c>
    </row>
    <row r="14" spans="1:5" x14ac:dyDescent="0.25">
      <c r="A14" s="21" t="s">
        <v>439</v>
      </c>
      <c r="B14" s="3" t="str">
        <f t="shared" si="0"/>
        <v>NoEf_Evf_XFAust</v>
      </c>
      <c r="C14" s="29" t="s">
        <v>427</v>
      </c>
      <c r="D14" s="29" t="s">
        <v>430</v>
      </c>
      <c r="E14" s="25">
        <v>0</v>
      </c>
    </row>
    <row r="15" spans="1:5" x14ac:dyDescent="0.25">
      <c r="A15" s="21" t="s">
        <v>440</v>
      </c>
      <c r="B15" s="3" t="str">
        <f t="shared" si="0"/>
        <v>NoEf_Evf_XFAX</v>
      </c>
      <c r="C15" s="29" t="s">
        <v>428</v>
      </c>
      <c r="D15" s="29" t="s">
        <v>431</v>
      </c>
      <c r="E15" s="25">
        <v>3496547</v>
      </c>
    </row>
    <row r="16" spans="1:5" x14ac:dyDescent="0.25">
      <c r="A16" s="21" t="s">
        <v>441</v>
      </c>
      <c r="B16" s="3" t="str">
        <f t="shared" si="0"/>
        <v>NoEf_Evf_XFATot</v>
      </c>
      <c r="C16" s="29"/>
      <c r="D16" s="31" t="s">
        <v>214</v>
      </c>
      <c r="E16" s="25">
        <v>207629841</v>
      </c>
    </row>
    <row r="17" spans="3:5" x14ac:dyDescent="0.25">
      <c r="C17" s="32"/>
      <c r="D17" s="33"/>
      <c r="E17" s="34"/>
    </row>
    <row r="18" spans="3:5" hidden="1" x14ac:dyDescent="0.25">
      <c r="C18" s="32"/>
      <c r="D18" s="32"/>
      <c r="E18" s="35"/>
    </row>
    <row r="19" spans="3:5" hidden="1" x14ac:dyDescent="0.25">
      <c r="C19" s="32"/>
      <c r="D19" s="32"/>
      <c r="E19" s="35"/>
    </row>
    <row r="20" spans="3:5" hidden="1" x14ac:dyDescent="0.25">
      <c r="C20" s="32"/>
      <c r="D20" s="32"/>
      <c r="E20" s="35"/>
    </row>
    <row r="21" spans="3:5" hidden="1" x14ac:dyDescent="0.25">
      <c r="C21" s="32"/>
      <c r="D21" s="32"/>
      <c r="E21" s="35"/>
    </row>
    <row r="22" spans="3:5" hidden="1" x14ac:dyDescent="0.25"/>
    <row r="23" spans="3:5" hidden="1" x14ac:dyDescent="0.25"/>
  </sheetData>
  <sheetProtection algorithmName="SHA-512" hashValue="tANpFcxZF/Muxn7s/QKDB2zy/mUWPdYd5rlE/usKuBRBhtzDq6U1lFXVhFbYWcX0lNjEG9JxfU4nmqJUryadvQ==" saltValue="IdVBFrZTSMo0v1y7H5PxJA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2"/>
    <pageSetUpPr fitToPage="1"/>
  </sheetPr>
  <dimension ref="A1:J104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3" hidden="1" customWidth="1"/>
    <col min="2" max="3" width="26" style="3" hidden="1" customWidth="1"/>
    <col min="4" max="4" width="4.85546875" style="3" customWidth="1"/>
    <col min="5" max="5" width="88" style="3" bestFit="1" customWidth="1"/>
    <col min="6" max="6" width="13.140625" style="3" customWidth="1"/>
    <col min="7" max="7" width="11.85546875" style="3" customWidth="1"/>
    <col min="8" max="8" width="9.140625" style="3" customWidth="1"/>
    <col min="9" max="10" width="0" style="3" hidden="1" customWidth="1"/>
    <col min="11" max="16384" width="9.140625" style="3" hidden="1"/>
  </cols>
  <sheetData>
    <row r="1" spans="1:7" x14ac:dyDescent="0.25">
      <c r="D1" s="156" t="s">
        <v>1228</v>
      </c>
      <c r="E1" s="156"/>
      <c r="F1" s="156"/>
    </row>
    <row r="2" spans="1:7" x14ac:dyDescent="0.25"/>
    <row r="3" spans="1:7" ht="23.25" x14ac:dyDescent="0.25">
      <c r="D3" s="162" t="s">
        <v>980</v>
      </c>
      <c r="E3" s="163"/>
      <c r="F3" s="90"/>
      <c r="G3" s="91"/>
    </row>
    <row r="4" spans="1:7" ht="38.25" x14ac:dyDescent="0.25">
      <c r="A4" s="10" t="s">
        <v>31</v>
      </c>
      <c r="B4" s="92" t="s">
        <v>228</v>
      </c>
      <c r="C4" s="35"/>
      <c r="D4" s="93"/>
      <c r="E4" s="12"/>
      <c r="F4" s="18" t="s">
        <v>888</v>
      </c>
      <c r="G4" s="94"/>
    </row>
    <row r="5" spans="1:7" x14ac:dyDescent="0.25">
      <c r="D5" s="95" t="s">
        <v>0</v>
      </c>
      <c r="E5" s="13" t="s">
        <v>14</v>
      </c>
      <c r="F5" s="80"/>
      <c r="G5" s="96"/>
    </row>
    <row r="6" spans="1:7" x14ac:dyDescent="0.25">
      <c r="A6" s="16" t="s">
        <v>229</v>
      </c>
      <c r="B6" s="3" t="str">
        <f>"NoRe_"&amp;A6&amp;"_"&amp;$B$4</f>
        <v>NoRe_RIkc_nry</v>
      </c>
      <c r="D6" s="93"/>
      <c r="E6" s="97" t="s">
        <v>46</v>
      </c>
      <c r="F6" s="25">
        <v>730900</v>
      </c>
      <c r="G6" s="94"/>
    </row>
    <row r="7" spans="1:7" x14ac:dyDescent="0.25">
      <c r="A7" s="16" t="s">
        <v>230</v>
      </c>
      <c r="B7" s="3" t="str">
        <f t="shared" ref="B7:B70" si="0">"NoRe_"&amp;A7&amp;"_"&amp;$B$4</f>
        <v>NoRe_RIut_nry</v>
      </c>
      <c r="D7" s="93"/>
      <c r="E7" s="12" t="s">
        <v>185</v>
      </c>
      <c r="F7" s="25">
        <v>39099851</v>
      </c>
      <c r="G7" s="94"/>
    </row>
    <row r="8" spans="1:7" x14ac:dyDescent="0.25">
      <c r="A8" s="16" t="s">
        <v>231</v>
      </c>
      <c r="B8" s="3" t="str">
        <f t="shared" si="0"/>
        <v>NoRe_RIb_nry</v>
      </c>
      <c r="D8" s="93"/>
      <c r="E8" s="78" t="s">
        <v>186</v>
      </c>
      <c r="F8" s="25">
        <v>0</v>
      </c>
      <c r="G8" s="94"/>
    </row>
    <row r="9" spans="1:7" x14ac:dyDescent="0.25">
      <c r="A9" s="16" t="s">
        <v>232</v>
      </c>
      <c r="B9" s="3" t="str">
        <f t="shared" si="0"/>
        <v>NoRe_RIo_nry</v>
      </c>
      <c r="D9" s="93"/>
      <c r="E9" s="12" t="s">
        <v>187</v>
      </c>
      <c r="F9" s="25">
        <v>2661543</v>
      </c>
      <c r="G9" s="94"/>
    </row>
    <row r="10" spans="1:7" x14ac:dyDescent="0.25">
      <c r="A10" s="16" t="s">
        <v>235</v>
      </c>
      <c r="B10" s="3" t="str">
        <f t="shared" si="0"/>
        <v>NoRe_RITot_nry</v>
      </c>
      <c r="D10" s="93"/>
      <c r="E10" s="13" t="s">
        <v>188</v>
      </c>
      <c r="F10" s="25">
        <v>6528664</v>
      </c>
      <c r="G10" s="96"/>
    </row>
    <row r="11" spans="1:7" x14ac:dyDescent="0.25">
      <c r="A11" s="16"/>
      <c r="D11" s="93"/>
      <c r="E11" s="12"/>
      <c r="F11" s="28"/>
      <c r="G11" s="94"/>
    </row>
    <row r="12" spans="1:7" x14ac:dyDescent="0.25">
      <c r="A12" s="16"/>
      <c r="D12" s="93"/>
      <c r="E12" s="13" t="s">
        <v>443</v>
      </c>
      <c r="F12" s="28"/>
      <c r="G12" s="96"/>
    </row>
    <row r="13" spans="1:7" x14ac:dyDescent="0.25">
      <c r="A13" s="16" t="s">
        <v>248</v>
      </c>
      <c r="B13" s="3" t="str">
        <f t="shared" si="0"/>
        <v>NoRe_Hvk_nry</v>
      </c>
      <c r="D13" s="93"/>
      <c r="E13" s="68" t="s">
        <v>962</v>
      </c>
      <c r="F13" s="25">
        <v>5064038</v>
      </c>
      <c r="G13" s="98"/>
    </row>
    <row r="14" spans="1:7" x14ac:dyDescent="0.25">
      <c r="A14" s="16" t="s">
        <v>250</v>
      </c>
      <c r="B14" s="3" t="str">
        <f t="shared" si="0"/>
        <v>NoRe_Hrek_nry</v>
      </c>
      <c r="D14" s="93"/>
      <c r="E14" s="68" t="s">
        <v>963</v>
      </c>
      <c r="F14" s="25">
        <v>1033824</v>
      </c>
      <c r="G14" s="98"/>
    </row>
    <row r="15" spans="1:7" x14ac:dyDescent="0.25">
      <c r="A15" s="16" t="s">
        <v>233</v>
      </c>
      <c r="B15" s="3" t="str">
        <f t="shared" si="0"/>
        <v>NoRe_Hak_nry</v>
      </c>
      <c r="D15" s="93"/>
      <c r="E15" s="68" t="s">
        <v>964</v>
      </c>
      <c r="F15" s="25">
        <v>318046</v>
      </c>
      <c r="G15" s="98"/>
    </row>
    <row r="16" spans="1:7" x14ac:dyDescent="0.25">
      <c r="A16" s="16" t="s">
        <v>249</v>
      </c>
      <c r="B16" s="3" t="str">
        <f t="shared" si="0"/>
        <v>NoRe_Hrk_nry</v>
      </c>
      <c r="D16" s="93"/>
      <c r="E16" s="68" t="s">
        <v>965</v>
      </c>
      <c r="F16" s="25">
        <v>0</v>
      </c>
      <c r="G16" s="98"/>
    </row>
    <row r="17" spans="1:7" x14ac:dyDescent="0.25">
      <c r="A17" s="16" t="s">
        <v>251</v>
      </c>
      <c r="B17" s="3" t="str">
        <f t="shared" si="0"/>
        <v>NoRe_Hank_nry</v>
      </c>
      <c r="D17" s="93"/>
      <c r="E17" s="68" t="s">
        <v>966</v>
      </c>
      <c r="F17" s="25">
        <v>112759</v>
      </c>
      <c r="G17" s="98"/>
    </row>
    <row r="18" spans="1:7" x14ac:dyDescent="0.25">
      <c r="A18" s="16" t="s">
        <v>252</v>
      </c>
      <c r="B18" s="3" t="str">
        <f t="shared" si="0"/>
        <v>NoRe_Hxr_nry</v>
      </c>
      <c r="D18" s="93"/>
      <c r="E18" s="12" t="s">
        <v>189</v>
      </c>
      <c r="F18" s="25">
        <v>230455</v>
      </c>
      <c r="G18" s="94"/>
    </row>
    <row r="19" spans="1:7" x14ac:dyDescent="0.25">
      <c r="A19" s="16" t="s">
        <v>234</v>
      </c>
      <c r="B19" s="3" t="str">
        <f t="shared" si="0"/>
        <v>NoRe_HTot_nry</v>
      </c>
      <c r="D19" s="93"/>
      <c r="E19" s="13" t="s">
        <v>190</v>
      </c>
      <c r="F19" s="25">
        <v>49251418</v>
      </c>
      <c r="G19" s="96"/>
    </row>
    <row r="20" spans="1:7" x14ac:dyDescent="0.25">
      <c r="A20" s="16"/>
      <c r="D20" s="93"/>
      <c r="E20" s="12"/>
      <c r="F20" s="28"/>
      <c r="G20" s="94"/>
    </row>
    <row r="21" spans="1:7" x14ac:dyDescent="0.25">
      <c r="A21" s="16"/>
      <c r="D21" s="93"/>
      <c r="E21" s="13" t="s">
        <v>895</v>
      </c>
      <c r="F21" s="28"/>
      <c r="G21" s="96"/>
    </row>
    <row r="22" spans="1:7" x14ac:dyDescent="0.25">
      <c r="A22" s="16" t="s">
        <v>236</v>
      </c>
      <c r="B22" s="3" t="str">
        <f t="shared" si="0"/>
        <v>NoRe_KTkc_nry</v>
      </c>
      <c r="D22" s="93"/>
      <c r="E22" s="12" t="s">
        <v>46</v>
      </c>
      <c r="F22" s="25">
        <v>352125</v>
      </c>
      <c r="G22" s="94"/>
    </row>
    <row r="23" spans="1:7" x14ac:dyDescent="0.25">
      <c r="A23" s="16" t="s">
        <v>237</v>
      </c>
      <c r="B23" s="3" t="str">
        <f t="shared" si="0"/>
        <v>NoRe_KTut_nry</v>
      </c>
      <c r="D23" s="93"/>
      <c r="E23" s="12" t="s">
        <v>185</v>
      </c>
      <c r="F23" s="25">
        <v>1758514</v>
      </c>
      <c r="G23" s="94"/>
    </row>
    <row r="24" spans="1:7" x14ac:dyDescent="0.25">
      <c r="A24" s="16"/>
      <c r="D24" s="93"/>
      <c r="E24" s="12"/>
      <c r="F24" s="28"/>
      <c r="G24" s="94"/>
    </row>
    <row r="25" spans="1:7" x14ac:dyDescent="0.25">
      <c r="A25" s="16"/>
      <c r="D25" s="95" t="s">
        <v>1</v>
      </c>
      <c r="E25" s="13" t="s">
        <v>896</v>
      </c>
      <c r="F25" s="28"/>
      <c r="G25" s="96"/>
    </row>
    <row r="26" spans="1:7" x14ac:dyDescent="0.25">
      <c r="A26" s="16" t="s">
        <v>238</v>
      </c>
      <c r="B26" s="3" t="str">
        <f t="shared" si="0"/>
        <v>NoRe_RUkc_nry</v>
      </c>
      <c r="D26" s="93"/>
      <c r="E26" s="12" t="s">
        <v>191</v>
      </c>
      <c r="F26" s="25">
        <v>3099483</v>
      </c>
      <c r="G26" s="94"/>
    </row>
    <row r="27" spans="1:7" x14ac:dyDescent="0.25">
      <c r="A27" s="16" t="s">
        <v>239</v>
      </c>
      <c r="B27" s="3" t="str">
        <f t="shared" si="0"/>
        <v>NoRe_RUig_nry</v>
      </c>
      <c r="D27" s="93"/>
      <c r="E27" s="12" t="s">
        <v>69</v>
      </c>
      <c r="F27" s="25">
        <v>7071728</v>
      </c>
      <c r="G27" s="94"/>
    </row>
    <row r="28" spans="1:7" x14ac:dyDescent="0.25">
      <c r="A28" s="16" t="s">
        <v>240</v>
      </c>
      <c r="B28" s="3" t="str">
        <f t="shared" si="0"/>
        <v>NoRe_RUuo_nry</v>
      </c>
      <c r="D28" s="99"/>
      <c r="E28" s="100" t="s">
        <v>192</v>
      </c>
      <c r="F28" s="25">
        <v>5927113</v>
      </c>
      <c r="G28" s="94"/>
    </row>
    <row r="29" spans="1:7" x14ac:dyDescent="0.25">
      <c r="A29" s="16" t="s">
        <v>242</v>
      </c>
      <c r="B29" s="3" t="str">
        <f t="shared" si="0"/>
        <v>NoRe_RUur_nry</v>
      </c>
      <c r="D29" s="101"/>
      <c r="E29" s="102" t="s">
        <v>193</v>
      </c>
      <c r="F29" s="25">
        <v>0</v>
      </c>
      <c r="G29" s="94"/>
    </row>
    <row r="30" spans="1:7" x14ac:dyDescent="0.25">
      <c r="A30" s="16" t="s">
        <v>241</v>
      </c>
      <c r="B30" s="3" t="str">
        <f t="shared" si="0"/>
        <v>NoRe_RUek_nry</v>
      </c>
      <c r="D30" s="12"/>
      <c r="E30" s="12" t="s">
        <v>85</v>
      </c>
      <c r="F30" s="25">
        <v>1597623</v>
      </c>
      <c r="G30" s="94"/>
    </row>
    <row r="31" spans="1:7" x14ac:dyDescent="0.25">
      <c r="A31" s="16" t="s">
        <v>243</v>
      </c>
      <c r="B31" s="3" t="str">
        <f t="shared" si="0"/>
        <v>NoRe_RUg_nry</v>
      </c>
      <c r="D31" s="12"/>
      <c r="E31" s="12" t="s">
        <v>194</v>
      </c>
      <c r="F31" s="25">
        <v>0</v>
      </c>
      <c r="G31" s="94"/>
    </row>
    <row r="32" spans="1:7" x14ac:dyDescent="0.25">
      <c r="A32" s="16" t="s">
        <v>244</v>
      </c>
      <c r="B32" s="3" t="str">
        <f t="shared" si="0"/>
        <v>NoRe_RUx_nry</v>
      </c>
      <c r="D32" s="12"/>
      <c r="E32" s="12" t="s">
        <v>195</v>
      </c>
      <c r="F32" s="25">
        <v>616078</v>
      </c>
      <c r="G32" s="94"/>
    </row>
    <row r="33" spans="1:7" x14ac:dyDescent="0.25">
      <c r="A33" s="16" t="s">
        <v>245</v>
      </c>
      <c r="B33" s="3" t="str">
        <f t="shared" si="0"/>
        <v>NoRe_RUTot_nry</v>
      </c>
      <c r="D33" s="12"/>
      <c r="E33" s="13" t="s">
        <v>196</v>
      </c>
      <c r="F33" s="25">
        <v>18312026</v>
      </c>
      <c r="G33" s="96"/>
    </row>
    <row r="34" spans="1:7" x14ac:dyDescent="0.25">
      <c r="A34" s="16"/>
      <c r="B34" s="3" t="str">
        <f t="shared" si="0"/>
        <v>NoRe__nry</v>
      </c>
      <c r="D34" s="12"/>
      <c r="E34" s="12"/>
      <c r="F34" s="28"/>
      <c r="G34" s="94"/>
    </row>
    <row r="35" spans="1:7" x14ac:dyDescent="0.25">
      <c r="A35" s="16"/>
      <c r="B35" s="3" t="str">
        <f t="shared" si="0"/>
        <v>NoRe__nry</v>
      </c>
      <c r="D35" s="12"/>
      <c r="E35" s="13" t="s">
        <v>897</v>
      </c>
      <c r="F35" s="28"/>
      <c r="G35" s="96"/>
    </row>
    <row r="36" spans="1:7" x14ac:dyDescent="0.25">
      <c r="A36" s="16" t="s">
        <v>246</v>
      </c>
      <c r="B36" s="3" t="str">
        <f t="shared" si="0"/>
        <v>NoRe_STkc_nry</v>
      </c>
      <c r="D36" s="12"/>
      <c r="E36" s="12" t="s">
        <v>191</v>
      </c>
      <c r="F36" s="25">
        <v>651838</v>
      </c>
      <c r="G36" s="94"/>
    </row>
    <row r="37" spans="1:7" x14ac:dyDescent="0.25">
      <c r="A37" s="16" t="s">
        <v>247</v>
      </c>
      <c r="B37" s="3" t="str">
        <f t="shared" si="0"/>
        <v>NoRe_STig_nry</v>
      </c>
      <c r="D37" s="12"/>
      <c r="E37" s="12" t="s">
        <v>69</v>
      </c>
      <c r="F37" s="25">
        <v>3210480</v>
      </c>
      <c r="G37" s="94"/>
    </row>
    <row r="38" spans="1:7" x14ac:dyDescent="0.25">
      <c r="A38" s="16"/>
      <c r="B38" s="3" t="str">
        <f t="shared" si="0"/>
        <v>NoRe__nry</v>
      </c>
      <c r="D38" s="12"/>
      <c r="E38" s="12"/>
      <c r="F38" s="28"/>
      <c r="G38" s="94"/>
    </row>
    <row r="39" spans="1:7" x14ac:dyDescent="0.25">
      <c r="A39" s="16"/>
      <c r="B39" s="3" t="str">
        <f t="shared" si="0"/>
        <v>NoRe__nry</v>
      </c>
      <c r="D39" s="13" t="s">
        <v>3</v>
      </c>
      <c r="E39" s="13" t="s">
        <v>898</v>
      </c>
      <c r="F39" s="28"/>
      <c r="G39" s="96"/>
    </row>
    <row r="40" spans="1:7" x14ac:dyDescent="0.25">
      <c r="A40" s="16" t="s">
        <v>253</v>
      </c>
      <c r="B40" s="3" t="str">
        <f t="shared" si="0"/>
        <v>NoRe_GPvd_nry</v>
      </c>
      <c r="D40" s="12"/>
      <c r="E40" s="12" t="s">
        <v>197</v>
      </c>
      <c r="F40" s="25">
        <v>10569458</v>
      </c>
      <c r="G40" s="94"/>
    </row>
    <row r="41" spans="1:7" x14ac:dyDescent="0.25">
      <c r="A41" s="16" t="s">
        <v>254</v>
      </c>
      <c r="B41" s="3" t="str">
        <f t="shared" si="0"/>
        <v>NoRe_GPb_nry</v>
      </c>
      <c r="D41" s="12"/>
      <c r="E41" s="12" t="s">
        <v>198</v>
      </c>
      <c r="F41" s="25">
        <v>4023178</v>
      </c>
      <c r="G41" s="94"/>
    </row>
    <row r="42" spans="1:7" x14ac:dyDescent="0.25">
      <c r="A42" s="16" t="s">
        <v>937</v>
      </c>
      <c r="B42" s="3" t="str">
        <f t="shared" si="0"/>
        <v>NoRe_GPl_nry</v>
      </c>
      <c r="D42" s="12"/>
      <c r="E42" s="12" t="s">
        <v>199</v>
      </c>
      <c r="F42" s="25">
        <v>5247227</v>
      </c>
      <c r="G42" s="94"/>
    </row>
    <row r="43" spans="1:7" x14ac:dyDescent="0.25">
      <c r="A43" s="16" t="s">
        <v>255</v>
      </c>
      <c r="B43" s="3" t="str">
        <f t="shared" si="0"/>
        <v>NoRe_GPg_nry</v>
      </c>
      <c r="D43" s="12"/>
      <c r="E43" s="12" t="s">
        <v>200</v>
      </c>
      <c r="F43" s="25">
        <v>2764744</v>
      </c>
      <c r="G43" s="94"/>
    </row>
    <row r="44" spans="1:7" x14ac:dyDescent="0.25">
      <c r="A44" s="16" t="s">
        <v>256</v>
      </c>
      <c r="B44" s="3" t="str">
        <f t="shared" si="0"/>
        <v>NoRe_GPx_nry</v>
      </c>
      <c r="D44" s="12"/>
      <c r="E44" s="12" t="s">
        <v>201</v>
      </c>
      <c r="F44" s="25">
        <v>7700191</v>
      </c>
      <c r="G44" s="94"/>
    </row>
    <row r="45" spans="1:7" x14ac:dyDescent="0.25">
      <c r="A45" s="16" t="s">
        <v>257</v>
      </c>
      <c r="B45" s="3" t="str">
        <f t="shared" si="0"/>
        <v>NoRe_GPTot_nry</v>
      </c>
      <c r="D45" s="12"/>
      <c r="E45" s="13" t="s">
        <v>202</v>
      </c>
      <c r="F45" s="25">
        <v>30304801</v>
      </c>
      <c r="G45" s="96"/>
    </row>
    <row r="46" spans="1:7" x14ac:dyDescent="0.25">
      <c r="A46" s="16"/>
      <c r="D46" s="12"/>
      <c r="E46" s="12"/>
      <c r="F46" s="28"/>
      <c r="G46" s="94"/>
    </row>
    <row r="47" spans="1:7" x14ac:dyDescent="0.25">
      <c r="A47" s="16"/>
      <c r="D47" s="13" t="s">
        <v>5</v>
      </c>
      <c r="E47" s="13" t="s">
        <v>21</v>
      </c>
      <c r="F47" s="28"/>
      <c r="G47" s="96"/>
    </row>
    <row r="48" spans="1:7" x14ac:dyDescent="0.25">
      <c r="A48" s="16" t="s">
        <v>258</v>
      </c>
      <c r="B48" s="3" t="str">
        <f t="shared" si="0"/>
        <v>NoRe_KUr_nry</v>
      </c>
      <c r="D48" s="12"/>
      <c r="E48" s="78" t="s">
        <v>203</v>
      </c>
      <c r="F48" s="25">
        <v>0</v>
      </c>
      <c r="G48" s="94"/>
    </row>
    <row r="49" spans="1:7" x14ac:dyDescent="0.25">
      <c r="A49" s="16" t="s">
        <v>259</v>
      </c>
      <c r="B49" s="3" t="str">
        <f t="shared" si="0"/>
        <v>NoRe_KUut_nry</v>
      </c>
      <c r="D49" s="12"/>
      <c r="E49" s="12" t="s">
        <v>204</v>
      </c>
      <c r="F49" s="25">
        <v>233487</v>
      </c>
      <c r="G49" s="94"/>
    </row>
    <row r="50" spans="1:7" x14ac:dyDescent="0.25">
      <c r="A50" s="16" t="s">
        <v>260</v>
      </c>
      <c r="B50" s="3" t="str">
        <f t="shared" si="0"/>
        <v>NoRe_KUo_nry</v>
      </c>
      <c r="D50" s="12"/>
      <c r="E50" s="12" t="s">
        <v>187</v>
      </c>
      <c r="F50" s="25">
        <v>891431</v>
      </c>
      <c r="G50" s="94"/>
    </row>
    <row r="51" spans="1:7" x14ac:dyDescent="0.25">
      <c r="A51" s="16" t="s">
        <v>261</v>
      </c>
      <c r="B51" s="3" t="str">
        <f t="shared" si="0"/>
        <v>NoRe_KUak_nry</v>
      </c>
      <c r="D51" s="12"/>
      <c r="E51" s="12" t="s">
        <v>51</v>
      </c>
      <c r="F51" s="25">
        <v>3708598</v>
      </c>
      <c r="G51" s="94"/>
    </row>
    <row r="52" spans="1:7" x14ac:dyDescent="0.25">
      <c r="A52" s="16" t="s">
        <v>262</v>
      </c>
      <c r="B52" s="3" t="str">
        <f t="shared" si="0"/>
        <v>NoRe_KUi_nry</v>
      </c>
      <c r="D52" s="12"/>
      <c r="E52" s="12" t="s">
        <v>57</v>
      </c>
      <c r="F52" s="25">
        <v>-20890</v>
      </c>
      <c r="G52" s="94"/>
    </row>
    <row r="53" spans="1:7" x14ac:dyDescent="0.25">
      <c r="A53" s="16" t="s">
        <v>263</v>
      </c>
      <c r="B53" s="3" t="str">
        <f t="shared" si="0"/>
        <v>NoRe_KUv_nry</v>
      </c>
      <c r="D53" s="12"/>
      <c r="E53" s="12" t="s">
        <v>205</v>
      </c>
      <c r="F53" s="25">
        <v>2887318</v>
      </c>
      <c r="G53" s="94"/>
    </row>
    <row r="54" spans="1:7" x14ac:dyDescent="0.25">
      <c r="A54" s="16" t="s">
        <v>264</v>
      </c>
      <c r="B54" s="3" t="str">
        <f t="shared" si="0"/>
        <v>NoRe_KUfi_nry</v>
      </c>
      <c r="D54" s="12"/>
      <c r="E54" s="12" t="s">
        <v>206</v>
      </c>
      <c r="F54" s="25">
        <v>918103</v>
      </c>
      <c r="G54" s="94"/>
    </row>
    <row r="55" spans="1:7" x14ac:dyDescent="0.25">
      <c r="A55" s="16" t="s">
        <v>265</v>
      </c>
      <c r="B55" s="3" t="str">
        <f t="shared" si="0"/>
        <v>NoRe_KUatp_nry</v>
      </c>
      <c r="D55" s="12"/>
      <c r="E55" s="12" t="s">
        <v>54</v>
      </c>
      <c r="F55" s="25">
        <v>12630133</v>
      </c>
      <c r="G55" s="94"/>
    </row>
    <row r="56" spans="1:7" x14ac:dyDescent="0.25">
      <c r="A56" s="16" t="s">
        <v>266</v>
      </c>
      <c r="B56" s="3" t="str">
        <f t="shared" si="0"/>
        <v>NoRe_KUip_nry</v>
      </c>
      <c r="D56" s="12"/>
      <c r="E56" s="12" t="s">
        <v>70</v>
      </c>
      <c r="F56" s="25">
        <v>-12615475</v>
      </c>
      <c r="G56" s="94"/>
    </row>
    <row r="57" spans="1:7" x14ac:dyDescent="0.25">
      <c r="A57" s="16" t="s">
        <v>267</v>
      </c>
      <c r="B57" s="3" t="str">
        <f t="shared" si="0"/>
        <v>NoRe_KUxa_nry</v>
      </c>
      <c r="D57" s="12"/>
      <c r="E57" s="12" t="s">
        <v>207</v>
      </c>
      <c r="F57" s="25">
        <v>57935</v>
      </c>
      <c r="G57" s="94"/>
    </row>
    <row r="58" spans="1:7" x14ac:dyDescent="0.25">
      <c r="A58" s="16" t="s">
        <v>268</v>
      </c>
      <c r="B58" s="3" t="str">
        <f t="shared" si="0"/>
        <v>NoRe_KUuo_nry</v>
      </c>
      <c r="D58" s="12"/>
      <c r="E58" s="12" t="s">
        <v>192</v>
      </c>
      <c r="F58" s="25">
        <v>-1891546</v>
      </c>
      <c r="G58" s="94"/>
    </row>
    <row r="59" spans="1:7" x14ac:dyDescent="0.25">
      <c r="A59" s="16" t="s">
        <v>269</v>
      </c>
      <c r="B59" s="3" t="str">
        <f t="shared" si="0"/>
        <v>NoRe_KUxp_nry</v>
      </c>
      <c r="D59" s="12"/>
      <c r="E59" s="12" t="s">
        <v>208</v>
      </c>
      <c r="F59" s="25">
        <v>-31761</v>
      </c>
      <c r="G59" s="94"/>
    </row>
    <row r="60" spans="1:7" x14ac:dyDescent="0.25">
      <c r="A60" s="16" t="s">
        <v>270</v>
      </c>
      <c r="B60" s="3" t="str">
        <f t="shared" si="0"/>
        <v>NoRe_KUTot_nry</v>
      </c>
      <c r="D60" s="12"/>
      <c r="E60" s="13" t="s">
        <v>209</v>
      </c>
      <c r="F60" s="25">
        <v>6767329</v>
      </c>
      <c r="G60" s="96"/>
    </row>
    <row r="61" spans="1:7" x14ac:dyDescent="0.25">
      <c r="A61" s="16"/>
      <c r="D61" s="12"/>
      <c r="E61" s="12"/>
      <c r="F61" s="28"/>
      <c r="G61" s="94"/>
    </row>
    <row r="62" spans="1:7" x14ac:dyDescent="0.25">
      <c r="A62" s="16"/>
      <c r="D62" s="13" t="s">
        <v>7</v>
      </c>
      <c r="E62" s="13" t="s">
        <v>23</v>
      </c>
      <c r="F62" s="28"/>
      <c r="G62" s="96"/>
    </row>
    <row r="63" spans="1:7" x14ac:dyDescent="0.25">
      <c r="A63" s="16"/>
      <c r="D63" s="12"/>
      <c r="E63" s="13" t="s">
        <v>210</v>
      </c>
      <c r="F63" s="28"/>
      <c r="G63" s="96"/>
    </row>
    <row r="64" spans="1:7" x14ac:dyDescent="0.25">
      <c r="A64" s="16" t="s">
        <v>271</v>
      </c>
      <c r="B64" s="3" t="str">
        <f t="shared" si="0"/>
        <v>NoRe_UPAd_nry</v>
      </c>
      <c r="D64" s="12"/>
      <c r="E64" s="12" t="s">
        <v>211</v>
      </c>
      <c r="F64" s="25">
        <v>385856</v>
      </c>
      <c r="G64" s="94"/>
    </row>
    <row r="65" spans="1:7" x14ac:dyDescent="0.25">
      <c r="A65" s="16" t="s">
        <v>272</v>
      </c>
      <c r="B65" s="3" t="str">
        <f t="shared" si="0"/>
        <v>NoRe_UPAb_nry</v>
      </c>
      <c r="D65" s="12"/>
      <c r="E65" s="12" t="s">
        <v>212</v>
      </c>
      <c r="F65" s="25">
        <v>91508</v>
      </c>
      <c r="G65" s="94"/>
    </row>
    <row r="66" spans="1:7" x14ac:dyDescent="0.25">
      <c r="A66" s="16" t="s">
        <v>273</v>
      </c>
      <c r="B66" s="3" t="str">
        <f t="shared" si="0"/>
        <v>NoRe_UPAsrl_nry</v>
      </c>
      <c r="D66" s="12"/>
      <c r="E66" s="12" t="s">
        <v>213</v>
      </c>
      <c r="F66" s="25">
        <v>10462</v>
      </c>
      <c r="G66" s="94"/>
    </row>
    <row r="67" spans="1:7" x14ac:dyDescent="0.25">
      <c r="A67" s="16" t="s">
        <v>279</v>
      </c>
      <c r="B67" s="3" t="str">
        <f t="shared" si="0"/>
        <v>NoRe_UPATotD_nry</v>
      </c>
      <c r="D67" s="12"/>
      <c r="E67" s="13" t="s">
        <v>214</v>
      </c>
      <c r="F67" s="25">
        <v>487825</v>
      </c>
      <c r="G67" s="96"/>
    </row>
    <row r="68" spans="1:7" x14ac:dyDescent="0.25">
      <c r="A68" s="16"/>
      <c r="D68" s="12"/>
      <c r="E68" s="12"/>
      <c r="F68" s="28"/>
      <c r="G68" s="94"/>
    </row>
    <row r="69" spans="1:7" x14ac:dyDescent="0.25">
      <c r="A69" s="16"/>
      <c r="D69" s="12"/>
      <c r="E69" s="13" t="s">
        <v>899</v>
      </c>
      <c r="F69" s="28"/>
      <c r="G69" s="96"/>
    </row>
    <row r="70" spans="1:7" x14ac:dyDescent="0.25">
      <c r="A70" s="16" t="s">
        <v>275</v>
      </c>
      <c r="B70" s="3" t="str">
        <f t="shared" si="0"/>
        <v>NoRe_UPAl_nry</v>
      </c>
      <c r="D70" s="12"/>
      <c r="E70" s="12" t="s">
        <v>215</v>
      </c>
      <c r="F70" s="25">
        <v>20942772</v>
      </c>
      <c r="G70" s="94"/>
    </row>
    <row r="71" spans="1:7" x14ac:dyDescent="0.25">
      <c r="A71" s="16" t="s">
        <v>276</v>
      </c>
      <c r="B71" s="3" t="str">
        <f t="shared" ref="B71:B87" si="1">"NoRe_"&amp;A71&amp;"_"&amp;$B$4</f>
        <v>NoRe_UPAp_nry</v>
      </c>
      <c r="D71" s="12"/>
      <c r="E71" s="12" t="s">
        <v>216</v>
      </c>
      <c r="F71" s="25">
        <v>2328651</v>
      </c>
      <c r="G71" s="94"/>
    </row>
    <row r="72" spans="1:7" x14ac:dyDescent="0.25">
      <c r="A72" s="16" t="s">
        <v>277</v>
      </c>
      <c r="B72" s="3" t="str">
        <f t="shared" si="1"/>
        <v>NoRe_UPAuss_nry</v>
      </c>
      <c r="D72" s="12"/>
      <c r="E72" s="12" t="s">
        <v>217</v>
      </c>
      <c r="F72" s="25">
        <v>3323648</v>
      </c>
      <c r="G72" s="94"/>
    </row>
    <row r="73" spans="1:7" x14ac:dyDescent="0.25">
      <c r="A73" s="16" t="s">
        <v>274</v>
      </c>
      <c r="B73" s="3" t="str">
        <f t="shared" si="1"/>
        <v>NoRe_UPATot_nry</v>
      </c>
      <c r="D73" s="12"/>
      <c r="E73" s="13" t="s">
        <v>214</v>
      </c>
      <c r="F73" s="25">
        <v>26595074</v>
      </c>
      <c r="G73" s="96"/>
    </row>
    <row r="74" spans="1:7" x14ac:dyDescent="0.25">
      <c r="A74" s="16" t="s">
        <v>278</v>
      </c>
      <c r="B74" s="3" t="str">
        <f t="shared" si="1"/>
        <v>NoRe_UPAX_nry</v>
      </c>
      <c r="D74" s="12"/>
      <c r="E74" s="12" t="s">
        <v>218</v>
      </c>
      <c r="F74" s="25">
        <v>17466619</v>
      </c>
      <c r="G74" s="94"/>
    </row>
    <row r="75" spans="1:7" x14ac:dyDescent="0.25">
      <c r="A75" s="16" t="s">
        <v>280</v>
      </c>
      <c r="B75" s="3" t="str">
        <f t="shared" si="1"/>
        <v>NoRe_UPATotpa_nry</v>
      </c>
      <c r="D75" s="12"/>
      <c r="E75" s="13" t="s">
        <v>219</v>
      </c>
      <c r="F75" s="25">
        <v>44549517</v>
      </c>
      <c r="G75" s="96"/>
    </row>
    <row r="76" spans="1:7" x14ac:dyDescent="0.25">
      <c r="A76" s="16"/>
      <c r="D76" s="12"/>
      <c r="E76" s="12"/>
      <c r="F76" s="28"/>
      <c r="G76" s="94"/>
    </row>
    <row r="77" spans="1:7" x14ac:dyDescent="0.25">
      <c r="A77" s="16"/>
      <c r="D77" s="13" t="s">
        <v>11</v>
      </c>
      <c r="E77" s="13" t="s">
        <v>27</v>
      </c>
      <c r="F77" s="28"/>
      <c r="G77" s="96"/>
    </row>
    <row r="78" spans="1:7" x14ac:dyDescent="0.25">
      <c r="A78" s="16" t="s">
        <v>281</v>
      </c>
      <c r="B78" s="3" t="str">
        <f t="shared" si="1"/>
        <v>NoRe_RKVa_nry</v>
      </c>
      <c r="D78" s="12"/>
      <c r="E78" s="12" t="s">
        <v>221</v>
      </c>
      <c r="F78" s="25">
        <v>923240</v>
      </c>
      <c r="G78" s="94"/>
    </row>
    <row r="79" spans="1:7" x14ac:dyDescent="0.25">
      <c r="A79" s="16" t="s">
        <v>282</v>
      </c>
      <c r="B79" s="3" t="str">
        <f t="shared" si="1"/>
        <v>NoRe_RKVt_nry</v>
      </c>
      <c r="D79" s="12"/>
      <c r="E79" s="12" t="s">
        <v>220</v>
      </c>
      <c r="F79" s="25">
        <v>10852110</v>
      </c>
      <c r="G79" s="94"/>
    </row>
    <row r="80" spans="1:7" x14ac:dyDescent="0.25">
      <c r="A80" s="16" t="s">
        <v>283</v>
      </c>
      <c r="B80" s="3" t="str">
        <f t="shared" si="1"/>
        <v>NoRe_RKVTot_nry</v>
      </c>
      <c r="D80" s="12"/>
      <c r="E80" s="13" t="s">
        <v>222</v>
      </c>
      <c r="F80" s="25">
        <v>11775351</v>
      </c>
      <c r="G80" s="96"/>
    </row>
    <row r="81" spans="1:7" x14ac:dyDescent="0.25">
      <c r="A81" s="16"/>
      <c r="D81" s="12"/>
      <c r="E81" s="12"/>
      <c r="F81" s="28"/>
      <c r="G81" s="94"/>
    </row>
    <row r="82" spans="1:7" x14ac:dyDescent="0.25">
      <c r="A82" s="16"/>
      <c r="D82" s="13" t="s">
        <v>13</v>
      </c>
      <c r="E82" s="13" t="s">
        <v>30</v>
      </c>
      <c r="F82" s="28"/>
      <c r="G82" s="96"/>
    </row>
    <row r="83" spans="1:7" x14ac:dyDescent="0.25">
      <c r="A83" s="16" t="s">
        <v>284</v>
      </c>
      <c r="B83" s="3" t="str">
        <f t="shared" si="1"/>
        <v>NoRe_SKb_nry</v>
      </c>
      <c r="D83" s="12"/>
      <c r="E83" s="12" t="s">
        <v>223</v>
      </c>
      <c r="F83" s="25">
        <v>3548982</v>
      </c>
      <c r="G83" s="94"/>
    </row>
    <row r="84" spans="1:7" x14ac:dyDescent="0.25">
      <c r="A84" s="16" t="s">
        <v>285</v>
      </c>
      <c r="B84" s="3" t="str">
        <f t="shared" si="1"/>
        <v>NoRe_SKu_nry</v>
      </c>
      <c r="D84" s="12"/>
      <c r="E84" s="12" t="s">
        <v>224</v>
      </c>
      <c r="F84" s="25">
        <v>-5153579</v>
      </c>
      <c r="G84" s="94"/>
    </row>
    <row r="85" spans="1:7" x14ac:dyDescent="0.25">
      <c r="A85" s="16" t="s">
        <v>286</v>
      </c>
      <c r="B85" s="3" t="str">
        <f t="shared" si="1"/>
        <v>NoRe_SKe_nry</v>
      </c>
      <c r="D85" s="12"/>
      <c r="E85" s="12" t="s">
        <v>225</v>
      </c>
      <c r="F85" s="25">
        <v>141349</v>
      </c>
      <c r="G85" s="94"/>
    </row>
    <row r="86" spans="1:7" x14ac:dyDescent="0.25">
      <c r="A86" s="16" t="s">
        <v>287</v>
      </c>
      <c r="B86" s="3" t="str">
        <f t="shared" si="1"/>
        <v>NoRe_SKn_nry</v>
      </c>
      <c r="D86" s="12"/>
      <c r="E86" s="12" t="s">
        <v>226</v>
      </c>
      <c r="F86" s="25">
        <v>0</v>
      </c>
      <c r="G86" s="94"/>
    </row>
    <row r="87" spans="1:7" x14ac:dyDescent="0.25">
      <c r="A87" s="16" t="s">
        <v>938</v>
      </c>
      <c r="B87" s="3" t="str">
        <f t="shared" si="1"/>
        <v>NoRe_SKTot_nry</v>
      </c>
      <c r="D87" s="12"/>
      <c r="E87" s="13" t="s">
        <v>227</v>
      </c>
      <c r="F87" s="25">
        <v>-1463248</v>
      </c>
      <c r="G87" s="96"/>
    </row>
    <row r="88" spans="1:7" x14ac:dyDescent="0.25"/>
    <row r="89" spans="1:7" ht="51" x14ac:dyDescent="0.25">
      <c r="A89" s="10" t="s">
        <v>31</v>
      </c>
      <c r="B89" s="11" t="s">
        <v>297</v>
      </c>
      <c r="C89" s="11" t="s">
        <v>298</v>
      </c>
      <c r="D89" s="12"/>
      <c r="E89" s="31"/>
      <c r="F89" s="18" t="s">
        <v>877</v>
      </c>
      <c r="G89" s="18" t="s">
        <v>878</v>
      </c>
    </row>
    <row r="90" spans="1:7" x14ac:dyDescent="0.25">
      <c r="A90" s="10"/>
      <c r="B90" s="103"/>
      <c r="C90" s="103"/>
      <c r="D90" s="12"/>
      <c r="E90" s="31" t="s">
        <v>983</v>
      </c>
      <c r="F90" s="18"/>
      <c r="G90" s="18"/>
    </row>
    <row r="91" spans="1:7" x14ac:dyDescent="0.25">
      <c r="A91" s="16" t="s">
        <v>291</v>
      </c>
      <c r="B91" s="104" t="str">
        <f>"NoRd_"&amp;$A91&amp;"_"&amp;B$89</f>
        <v>NoRd_Di_LY</v>
      </c>
      <c r="C91" s="104" t="str">
        <f>"NoRd_"&amp;$A91&amp;"_"&amp;C$89</f>
        <v>NoRd_Di_SY</v>
      </c>
      <c r="D91" s="12" t="s">
        <v>0</v>
      </c>
      <c r="E91" s="12" t="s">
        <v>211</v>
      </c>
      <c r="F91" s="25">
        <v>56462</v>
      </c>
      <c r="G91" s="25">
        <v>23602</v>
      </c>
    </row>
    <row r="92" spans="1:7" x14ac:dyDescent="0.25">
      <c r="A92" s="16" t="s">
        <v>292</v>
      </c>
      <c r="B92" s="104" t="str">
        <f t="shared" ref="B92:C93" si="2">"NoRd_"&amp;$A92&amp;"_"&amp;B$89</f>
        <v>NoRd_Be_LY</v>
      </c>
      <c r="C92" s="104" t="str">
        <f t="shared" si="2"/>
        <v>NoRd_Be_SY</v>
      </c>
      <c r="D92" s="12" t="s">
        <v>1</v>
      </c>
      <c r="E92" s="12" t="s">
        <v>212</v>
      </c>
      <c r="F92" s="25">
        <v>1272322</v>
      </c>
      <c r="G92" s="25">
        <v>405813</v>
      </c>
    </row>
    <row r="93" spans="1:7" x14ac:dyDescent="0.25">
      <c r="A93" s="16" t="s">
        <v>293</v>
      </c>
      <c r="B93" s="104" t="str">
        <f t="shared" si="2"/>
        <v>NoRd_Re_LY</v>
      </c>
      <c r="C93" s="104" t="str">
        <f t="shared" si="2"/>
        <v>NoRd_Re_SY</v>
      </c>
      <c r="D93" s="12" t="s">
        <v>2</v>
      </c>
      <c r="E93" s="12" t="s">
        <v>288</v>
      </c>
      <c r="F93" s="25">
        <v>938300</v>
      </c>
      <c r="G93" s="12"/>
    </row>
    <row r="94" spans="1:7" x14ac:dyDescent="0.25">
      <c r="A94" s="16"/>
      <c r="D94" s="12"/>
      <c r="E94" s="12"/>
      <c r="F94" s="12"/>
      <c r="G94" s="12"/>
    </row>
    <row r="95" spans="1:7" x14ac:dyDescent="0.25">
      <c r="A95" s="16"/>
      <c r="D95" s="12"/>
      <c r="E95" s="13" t="s">
        <v>289</v>
      </c>
      <c r="F95" s="12"/>
      <c r="G95" s="12"/>
    </row>
    <row r="96" spans="1:7" ht="25.5" x14ac:dyDescent="0.25">
      <c r="A96" s="16" t="s">
        <v>294</v>
      </c>
      <c r="C96" s="3" t="str">
        <f>"NoRd_"&amp;A96&amp;"_"&amp;$C$98</f>
        <v>NoRd_ReTot_Rev</v>
      </c>
      <c r="D96" s="12" t="s">
        <v>3</v>
      </c>
      <c r="E96" s="29" t="s">
        <v>296</v>
      </c>
      <c r="F96" s="12"/>
      <c r="G96" s="25">
        <v>69441</v>
      </c>
    </row>
    <row r="97" spans="1:7" x14ac:dyDescent="0.25">
      <c r="A97" s="16" t="s">
        <v>295</v>
      </c>
      <c r="C97" s="3" t="str">
        <f>"NoRd_"&amp;A97&amp;"_"&amp;$C$98</f>
        <v>NoRd_ReX_Rev</v>
      </c>
      <c r="D97" s="12" t="s">
        <v>4</v>
      </c>
      <c r="E97" s="12" t="s">
        <v>290</v>
      </c>
      <c r="F97" s="12"/>
      <c r="G97" s="25">
        <v>26278</v>
      </c>
    </row>
    <row r="98" spans="1:7" x14ac:dyDescent="0.25">
      <c r="C98" s="11" t="s">
        <v>876</v>
      </c>
    </row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</sheetData>
  <sheetProtection algorithmName="SHA-512" hashValue="j9TNNcToSeLsrLVITUATmIEvvtiTirpFWRhoRG2d0/Qt1+xVFnFaOd9yfDdqPsIv/82xLF/2s800uL7do8uWag==" saltValue="ajzdC6OslkkjOkmIDGUfVA==" spinCount="100000" sheet="1" objects="1" scenarios="1"/>
  <mergeCells count="2">
    <mergeCell ref="D3:E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</headerFooter>
  <rowBreaks count="1" manualBreakCount="1">
    <brk id="61" min="3" max="6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2"/>
    <pageSetUpPr fitToPage="1"/>
  </sheetPr>
  <dimension ref="A1:G42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3" hidden="1" customWidth="1"/>
    <col min="2" max="2" width="18" style="3" hidden="1" customWidth="1"/>
    <col min="3" max="3" width="4" style="3" customWidth="1"/>
    <col min="4" max="4" width="4.140625" style="3" customWidth="1"/>
    <col min="5" max="5" width="91.28515625" style="3" bestFit="1" customWidth="1"/>
    <col min="6" max="6" width="16.85546875" style="3" customWidth="1"/>
    <col min="7" max="7" width="7.140625" style="3" customWidth="1"/>
    <col min="8" max="16384" width="7.140625" style="3" hidden="1"/>
  </cols>
  <sheetData>
    <row r="1" spans="1:7" x14ac:dyDescent="0.25">
      <c r="C1" s="156" t="s">
        <v>1228</v>
      </c>
      <c r="D1" s="156"/>
      <c r="E1" s="156"/>
    </row>
    <row r="2" spans="1:7" x14ac:dyDescent="0.25"/>
    <row r="3" spans="1:7" ht="23.25" x14ac:dyDescent="0.25">
      <c r="C3" s="164" t="s">
        <v>981</v>
      </c>
      <c r="D3" s="165"/>
      <c r="E3" s="166"/>
      <c r="F3" s="65"/>
    </row>
    <row r="4" spans="1:7" ht="25.5" x14ac:dyDescent="0.25">
      <c r="A4" s="74" t="s">
        <v>31</v>
      </c>
      <c r="B4" s="16" t="s">
        <v>312</v>
      </c>
      <c r="C4" s="12"/>
      <c r="D4" s="12"/>
      <c r="E4" s="12"/>
      <c r="F4" s="18" t="s">
        <v>814</v>
      </c>
    </row>
    <row r="5" spans="1:7" x14ac:dyDescent="0.25">
      <c r="A5" s="21"/>
      <c r="C5" s="13" t="s">
        <v>2</v>
      </c>
      <c r="D5" s="13"/>
      <c r="E5" s="13" t="s">
        <v>46</v>
      </c>
      <c r="F5" s="12"/>
    </row>
    <row r="6" spans="1:7" x14ac:dyDescent="0.25">
      <c r="A6" s="21" t="s">
        <v>313</v>
      </c>
      <c r="B6" s="3" t="str">
        <f>"NoBt_"&amp;$B$4&amp;"_"&amp;A6</f>
        <v>NoBt_NB_TOC</v>
      </c>
      <c r="C6" s="13"/>
      <c r="D6" s="13"/>
      <c r="E6" s="12" t="s">
        <v>299</v>
      </c>
      <c r="F6" s="25">
        <v>88099110</v>
      </c>
    </row>
    <row r="7" spans="1:7" x14ac:dyDescent="0.25">
      <c r="A7" s="21" t="s">
        <v>314</v>
      </c>
      <c r="B7" s="3" t="str">
        <f t="shared" ref="B7:B8" si="0">"NoBt_"&amp;$B$4&amp;"_"&amp;A7</f>
        <v>NoBt_NB_TK</v>
      </c>
      <c r="C7" s="13"/>
      <c r="D7" s="13"/>
      <c r="E7" s="12" t="s">
        <v>300</v>
      </c>
      <c r="F7" s="25">
        <v>118134061</v>
      </c>
    </row>
    <row r="8" spans="1:7" x14ac:dyDescent="0.25">
      <c r="A8" s="21" t="s">
        <v>315</v>
      </c>
      <c r="B8" s="3" t="str">
        <f t="shared" si="0"/>
        <v>NoBt_NB_TKCTot</v>
      </c>
      <c r="C8" s="13"/>
      <c r="D8" s="13"/>
      <c r="E8" s="13" t="s">
        <v>301</v>
      </c>
      <c r="F8" s="25">
        <v>206233170</v>
      </c>
    </row>
    <row r="9" spans="1:7" x14ac:dyDescent="0.25">
      <c r="A9" s="28"/>
      <c r="C9" s="13"/>
      <c r="D9" s="13"/>
      <c r="E9" s="12"/>
      <c r="F9" s="28"/>
    </row>
    <row r="10" spans="1:7" x14ac:dyDescent="0.25">
      <c r="A10" s="86"/>
      <c r="B10" s="87"/>
      <c r="C10" s="76"/>
      <c r="D10" s="76"/>
      <c r="E10" s="76" t="s">
        <v>936</v>
      </c>
      <c r="F10" s="88"/>
    </row>
    <row r="11" spans="1:7" x14ac:dyDescent="0.25">
      <c r="A11" s="86" t="s">
        <v>564</v>
      </c>
      <c r="B11" s="87" t="str">
        <f t="shared" ref="B11:B16" si="1">"NoBt_"&amp;$B$4&amp;"_"&amp;A11</f>
        <v>NoBt_NB_UKr</v>
      </c>
      <c r="C11" s="76"/>
      <c r="D11" s="76"/>
      <c r="E11" s="78" t="s">
        <v>203</v>
      </c>
      <c r="F11" s="25">
        <v>0</v>
      </c>
    </row>
    <row r="12" spans="1:7" x14ac:dyDescent="0.25">
      <c r="A12" s="86" t="s">
        <v>565</v>
      </c>
      <c r="B12" s="87" t="str">
        <f t="shared" si="1"/>
        <v>NoBt_NB_UKv</v>
      </c>
      <c r="C12" s="76"/>
      <c r="D12" s="76"/>
      <c r="E12" s="78" t="s">
        <v>558</v>
      </c>
      <c r="F12" s="25">
        <v>438934664</v>
      </c>
      <c r="G12" s="89"/>
    </row>
    <row r="13" spans="1:7" x14ac:dyDescent="0.25">
      <c r="A13" s="86" t="s">
        <v>566</v>
      </c>
      <c r="B13" s="87" t="str">
        <f t="shared" si="1"/>
        <v>NoBt_NB_UKf</v>
      </c>
      <c r="C13" s="76"/>
      <c r="D13" s="76"/>
      <c r="E13" s="78" t="s">
        <v>559</v>
      </c>
      <c r="F13" s="25">
        <v>39017836</v>
      </c>
    </row>
    <row r="14" spans="1:7" x14ac:dyDescent="0.25">
      <c r="A14" s="86" t="s">
        <v>567</v>
      </c>
      <c r="B14" s="87" t="str">
        <f t="shared" si="1"/>
        <v>NoBt_NB_UKp</v>
      </c>
      <c r="C14" s="76"/>
      <c r="D14" s="76"/>
      <c r="E14" s="78" t="s">
        <v>560</v>
      </c>
      <c r="F14" s="25">
        <v>2094275</v>
      </c>
    </row>
    <row r="15" spans="1:7" x14ac:dyDescent="0.25">
      <c r="A15" s="86" t="s">
        <v>568</v>
      </c>
      <c r="B15" s="87" t="str">
        <f t="shared" si="1"/>
        <v>NoBt_NB_UKx</v>
      </c>
      <c r="C15" s="76"/>
      <c r="D15" s="76"/>
      <c r="E15" s="78" t="s">
        <v>561</v>
      </c>
      <c r="F15" s="25">
        <v>1327452937</v>
      </c>
    </row>
    <row r="16" spans="1:7" x14ac:dyDescent="0.25">
      <c r="A16" s="86" t="s">
        <v>569</v>
      </c>
      <c r="B16" s="87" t="str">
        <f t="shared" si="1"/>
        <v>NoBt_NB_UKTot</v>
      </c>
      <c r="C16" s="76"/>
      <c r="D16" s="76"/>
      <c r="E16" s="76" t="s">
        <v>930</v>
      </c>
      <c r="F16" s="25">
        <v>1807499714</v>
      </c>
    </row>
    <row r="17" spans="1:6" x14ac:dyDescent="0.25">
      <c r="A17" s="28"/>
      <c r="C17" s="13"/>
      <c r="D17" s="13"/>
      <c r="E17" s="12"/>
      <c r="F17" s="28"/>
    </row>
    <row r="18" spans="1:6" x14ac:dyDescent="0.25">
      <c r="A18" s="21"/>
      <c r="C18" s="13"/>
      <c r="D18" s="13"/>
      <c r="E18" s="13" t="s">
        <v>187</v>
      </c>
      <c r="F18" s="28"/>
    </row>
    <row r="19" spans="1:6" x14ac:dyDescent="0.25">
      <c r="A19" s="21" t="s">
        <v>106</v>
      </c>
      <c r="B19" s="3" t="str">
        <f t="shared" ref="B19:B22" si="2">"NoBt_"&amp;$B$4&amp;"_"&amp;A19</f>
        <v>NoBt_NB_ObD</v>
      </c>
      <c r="C19" s="13"/>
      <c r="D19" s="12" t="s">
        <v>0</v>
      </c>
      <c r="E19" s="12" t="s">
        <v>49</v>
      </c>
      <c r="F19" s="25">
        <v>600913558</v>
      </c>
    </row>
    <row r="20" spans="1:6" x14ac:dyDescent="0.25">
      <c r="A20" s="21" t="s">
        <v>316</v>
      </c>
      <c r="B20" s="3" t="str">
        <f t="shared" si="2"/>
        <v>NoBt_NB_ObAK</v>
      </c>
      <c r="C20" s="13"/>
      <c r="D20" s="12" t="s">
        <v>1</v>
      </c>
      <c r="E20" s="12" t="s">
        <v>50</v>
      </c>
      <c r="F20" s="25">
        <v>105413314</v>
      </c>
    </row>
    <row r="21" spans="1:6" ht="25.5" x14ac:dyDescent="0.25">
      <c r="A21" s="21" t="s">
        <v>317</v>
      </c>
      <c r="B21" s="3" t="str">
        <f t="shared" si="2"/>
        <v>NoBt_NB_ObKD</v>
      </c>
      <c r="C21" s="13"/>
      <c r="D21" s="12" t="s">
        <v>2</v>
      </c>
      <c r="E21" s="29" t="s">
        <v>955</v>
      </c>
      <c r="F21" s="25">
        <v>1464783</v>
      </c>
    </row>
    <row r="22" spans="1:6" x14ac:dyDescent="0.25">
      <c r="A22" s="21" t="s">
        <v>318</v>
      </c>
      <c r="B22" s="3" t="str">
        <f t="shared" si="2"/>
        <v>NoBt_NB_ObTot</v>
      </c>
      <c r="C22" s="13" t="s">
        <v>5</v>
      </c>
      <c r="D22" s="13"/>
      <c r="E22" s="13" t="s">
        <v>932</v>
      </c>
      <c r="F22" s="25">
        <v>707791655</v>
      </c>
    </row>
    <row r="23" spans="1:6" x14ac:dyDescent="0.25">
      <c r="A23" s="28"/>
      <c r="C23" s="13"/>
      <c r="D23" s="13"/>
      <c r="E23" s="12"/>
      <c r="F23" s="28"/>
    </row>
    <row r="24" spans="1:6" x14ac:dyDescent="0.25">
      <c r="A24" s="21"/>
      <c r="C24" s="13" t="s">
        <v>5</v>
      </c>
      <c r="D24" s="13"/>
      <c r="E24" s="13" t="s">
        <v>933</v>
      </c>
      <c r="F24" s="28"/>
    </row>
    <row r="25" spans="1:6" x14ac:dyDescent="0.25">
      <c r="A25" s="21" t="s">
        <v>1376</v>
      </c>
      <c r="B25" s="3" t="str">
        <f t="shared" ref="B25:B28" si="3">"NoBt_"&amp;$B$4&amp;"_"&amp;A25</f>
        <v>NoBt_NB_ODxRe</v>
      </c>
      <c r="C25" s="13"/>
      <c r="D25" s="13"/>
      <c r="E25" s="12" t="s">
        <v>308</v>
      </c>
      <c r="F25" s="25">
        <v>510265347</v>
      </c>
    </row>
    <row r="26" spans="1:6" x14ac:dyDescent="0.25">
      <c r="A26" s="21" t="s">
        <v>319</v>
      </c>
      <c r="B26" s="3" t="str">
        <f t="shared" si="3"/>
        <v>NoBt_NB_ODSt</v>
      </c>
      <c r="C26" s="13"/>
      <c r="D26" s="13"/>
      <c r="E26" s="12" t="s">
        <v>309</v>
      </c>
      <c r="F26" s="25">
        <v>133986215</v>
      </c>
    </row>
    <row r="27" spans="1:6" x14ac:dyDescent="0.25">
      <c r="A27" s="21" t="s">
        <v>320</v>
      </c>
      <c r="B27" s="3" t="str">
        <f t="shared" si="3"/>
        <v>NoBt_NB_ODX</v>
      </c>
      <c r="C27" s="13"/>
      <c r="D27" s="13"/>
      <c r="E27" s="12" t="s">
        <v>310</v>
      </c>
      <c r="F27" s="25">
        <v>41244094</v>
      </c>
    </row>
    <row r="28" spans="1:6" x14ac:dyDescent="0.25">
      <c r="A28" s="21" t="s">
        <v>321</v>
      </c>
      <c r="B28" s="3" t="str">
        <f t="shared" si="3"/>
        <v>NoBt_NB_ODTot</v>
      </c>
      <c r="C28" s="13"/>
      <c r="D28" s="13"/>
      <c r="E28" s="13" t="s">
        <v>311</v>
      </c>
      <c r="F28" s="25">
        <v>685495650</v>
      </c>
    </row>
    <row r="29" spans="1:6" x14ac:dyDescent="0.25">
      <c r="A29" s="28"/>
      <c r="C29" s="13"/>
      <c r="D29" s="13"/>
      <c r="E29" s="12"/>
      <c r="F29" s="28"/>
    </row>
    <row r="30" spans="1:6" x14ac:dyDescent="0.25">
      <c r="C30" s="13" t="s">
        <v>7</v>
      </c>
      <c r="D30" s="13"/>
      <c r="E30" s="13" t="s">
        <v>51</v>
      </c>
      <c r="F30" s="28"/>
    </row>
    <row r="31" spans="1:6" x14ac:dyDescent="0.25">
      <c r="A31" s="21" t="s">
        <v>322</v>
      </c>
      <c r="B31" s="3" t="str">
        <f t="shared" ref="B31:B36" si="4">"NoBt_"&amp;$B$4&amp;"_"&amp;A31</f>
        <v>NoBt_NB_AkOMX</v>
      </c>
      <c r="C31" s="13"/>
      <c r="D31" s="13"/>
      <c r="E31" s="12" t="s">
        <v>302</v>
      </c>
      <c r="F31" s="25">
        <v>5460032</v>
      </c>
    </row>
    <row r="32" spans="1:6" x14ac:dyDescent="0.25">
      <c r="A32" s="21" t="s">
        <v>323</v>
      </c>
      <c r="B32" s="3" t="str">
        <f t="shared" si="4"/>
        <v>NoBt_NB_AkXB</v>
      </c>
      <c r="C32" s="13"/>
      <c r="D32" s="13"/>
      <c r="E32" s="12" t="s">
        <v>303</v>
      </c>
      <c r="F32" s="25">
        <v>10098114</v>
      </c>
    </row>
    <row r="33" spans="1:6" x14ac:dyDescent="0.25">
      <c r="A33" s="21" t="s">
        <v>324</v>
      </c>
      <c r="B33" s="3" t="str">
        <f t="shared" si="4"/>
        <v>NoBt_NB_AkUD</v>
      </c>
      <c r="C33" s="13"/>
      <c r="D33" s="13"/>
      <c r="E33" s="12" t="s">
        <v>304</v>
      </c>
      <c r="F33" s="25">
        <v>12818370</v>
      </c>
    </row>
    <row r="34" spans="1:6" x14ac:dyDescent="0.25">
      <c r="A34" s="21" t="s">
        <v>325</v>
      </c>
      <c r="B34" s="3" t="str">
        <f t="shared" si="4"/>
        <v>NoBt_NB_AkUK</v>
      </c>
      <c r="C34" s="13"/>
      <c r="D34" s="13"/>
      <c r="E34" s="12" t="s">
        <v>305</v>
      </c>
      <c r="F34" s="25">
        <v>168562</v>
      </c>
    </row>
    <row r="35" spans="1:6" x14ac:dyDescent="0.25">
      <c r="A35" s="21" t="s">
        <v>326</v>
      </c>
      <c r="B35" s="3" t="str">
        <f t="shared" si="4"/>
        <v>NoBt_NB_AkX</v>
      </c>
      <c r="C35" s="13"/>
      <c r="D35" s="13"/>
      <c r="E35" s="12" t="s">
        <v>306</v>
      </c>
      <c r="F35" s="25">
        <v>2445762</v>
      </c>
    </row>
    <row r="36" spans="1:6" x14ac:dyDescent="0.25">
      <c r="A36" s="21" t="s">
        <v>327</v>
      </c>
      <c r="B36" s="3" t="str">
        <f t="shared" si="4"/>
        <v>NoBt_NB_AkTot</v>
      </c>
      <c r="C36" s="13"/>
      <c r="D36" s="13"/>
      <c r="E36" s="13" t="s">
        <v>307</v>
      </c>
      <c r="F36" s="25">
        <v>30990836</v>
      </c>
    </row>
    <row r="37" spans="1:6" s="66" customFormat="1" x14ac:dyDescent="0.25">
      <c r="C37" s="3"/>
      <c r="D37" s="3"/>
      <c r="E37" s="3"/>
      <c r="F37" s="54"/>
    </row>
    <row r="38" spans="1:6" s="66" customFormat="1" hidden="1" x14ac:dyDescent="0.25">
      <c r="C38" s="3"/>
      <c r="D38" s="3"/>
    </row>
    <row r="39" spans="1:6" s="66" customFormat="1" hidden="1" x14ac:dyDescent="0.25">
      <c r="C39" s="3"/>
      <c r="D39" s="3"/>
      <c r="E39" s="3"/>
      <c r="F39" s="27"/>
    </row>
    <row r="40" spans="1:6" hidden="1" x14ac:dyDescent="0.25"/>
    <row r="41" spans="1:6" hidden="1" x14ac:dyDescent="0.25"/>
    <row r="42" spans="1:6" hidden="1" x14ac:dyDescent="0.25"/>
  </sheetData>
  <sheetProtection algorithmName="SHA-512" hashValue="0gK6UbfNOv6Fpdfld7zdGK2B547bH7J9r5oCR71wESUOBJvwT3MennpTairVvtus14iH/vuK7Q7dtIOK8TmhGg==" saltValue="PhNMYm1rmA5FCA/odH6HkA==" spinCount="100000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rowBreaks count="1" manualBreakCount="1">
    <brk id="38" min="2" max="5" man="1"/>
  </rowBreaks>
  <colBreaks count="1" manualBreakCount="1">
    <brk id="4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2"/>
    <pageSetUpPr fitToPage="1"/>
  </sheetPr>
  <dimension ref="A1:K28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1" width="12.85546875" style="3" hidden="1" customWidth="1"/>
    <col min="2" max="2" width="16.28515625" style="3" hidden="1" customWidth="1"/>
    <col min="3" max="3" width="16.5703125" style="3" hidden="1" customWidth="1"/>
    <col min="4" max="4" width="15.140625" style="3" hidden="1" customWidth="1"/>
    <col min="5" max="5" width="3.28515625" style="3" bestFit="1" customWidth="1"/>
    <col min="6" max="6" width="4" style="3" bestFit="1" customWidth="1"/>
    <col min="7" max="7" width="57.7109375" style="3" customWidth="1"/>
    <col min="8" max="8" width="14" style="3" customWidth="1"/>
    <col min="9" max="9" width="14.140625" style="3" customWidth="1"/>
    <col min="10" max="10" width="14.28515625" style="3" customWidth="1"/>
    <col min="11" max="11" width="9.140625" style="3" customWidth="1"/>
    <col min="12" max="16384" width="9.140625" style="3" hidden="1"/>
  </cols>
  <sheetData>
    <row r="1" spans="1:10" x14ac:dyDescent="0.25">
      <c r="E1" s="156" t="s">
        <v>1228</v>
      </c>
      <c r="F1" s="156"/>
      <c r="G1" s="156"/>
    </row>
    <row r="2" spans="1:10" ht="13.5" customHeight="1" x14ac:dyDescent="0.25"/>
    <row r="3" spans="1:10" ht="45.75" customHeight="1" x14ac:dyDescent="0.25">
      <c r="E3" s="155" t="s">
        <v>982</v>
      </c>
      <c r="F3" s="155"/>
      <c r="G3" s="155"/>
      <c r="H3" s="155"/>
      <c r="I3" s="155"/>
      <c r="J3" s="155"/>
    </row>
    <row r="4" spans="1:10" ht="38.25" x14ac:dyDescent="0.25">
      <c r="A4" s="10" t="s">
        <v>31</v>
      </c>
      <c r="B4" s="21" t="s">
        <v>368</v>
      </c>
      <c r="C4" s="21" t="s">
        <v>369</v>
      </c>
      <c r="D4" s="21" t="s">
        <v>370</v>
      </c>
      <c r="E4" s="80"/>
      <c r="F4" s="12"/>
      <c r="G4" s="13"/>
      <c r="H4" s="81" t="s">
        <v>346</v>
      </c>
      <c r="I4" s="18" t="s">
        <v>347</v>
      </c>
      <c r="J4" s="18" t="s">
        <v>348</v>
      </c>
    </row>
    <row r="5" spans="1:10" x14ac:dyDescent="0.25">
      <c r="A5" s="10"/>
      <c r="B5" s="79"/>
      <c r="C5" s="79"/>
      <c r="D5" s="79"/>
      <c r="E5" s="82"/>
      <c r="F5" s="167" t="s">
        <v>328</v>
      </c>
      <c r="G5" s="167"/>
      <c r="H5" s="83"/>
      <c r="I5" s="84"/>
      <c r="J5" s="18"/>
    </row>
    <row r="6" spans="1:10" x14ac:dyDescent="0.25">
      <c r="A6" s="16" t="s">
        <v>354</v>
      </c>
      <c r="B6" s="3" t="str">
        <f t="shared" ref="B6:C14" si="0">"NoBk_"&amp;$A6&amp;"_"&amp;B$4</f>
        <v>NoBk_SAP_TV</v>
      </c>
      <c r="C6" s="3" t="str">
        <f t="shared" si="0"/>
        <v>NoBk_SAP_AV</v>
      </c>
      <c r="E6" s="85" t="s">
        <v>0</v>
      </c>
      <c r="F6" s="12"/>
      <c r="G6" s="13" t="s">
        <v>333</v>
      </c>
      <c r="H6" s="25">
        <v>82704031</v>
      </c>
      <c r="I6" s="25">
        <v>1361143</v>
      </c>
      <c r="J6" s="12"/>
    </row>
    <row r="7" spans="1:10" x14ac:dyDescent="0.25">
      <c r="A7" s="16" t="s">
        <v>355</v>
      </c>
      <c r="B7" s="3" t="str">
        <f t="shared" si="0"/>
        <v>NoBk_SAPv_TV</v>
      </c>
      <c r="C7" s="3" t="str">
        <f t="shared" si="0"/>
        <v>NoBk_SAPv_AV</v>
      </c>
      <c r="E7" s="12"/>
      <c r="F7" s="12"/>
      <c r="G7" s="12" t="s">
        <v>329</v>
      </c>
      <c r="H7" s="25">
        <v>663647</v>
      </c>
      <c r="I7" s="25">
        <v>-618</v>
      </c>
      <c r="J7" s="12"/>
    </row>
    <row r="8" spans="1:10" x14ac:dyDescent="0.25">
      <c r="A8" s="16" t="s">
        <v>356</v>
      </c>
      <c r="B8" s="3" t="str">
        <f t="shared" si="0"/>
        <v>NoBk_SAPt_TV</v>
      </c>
      <c r="C8" s="3" t="str">
        <f t="shared" si="0"/>
        <v>NoBk_SAPt_AV</v>
      </c>
      <c r="E8" s="12"/>
      <c r="F8" s="12"/>
      <c r="G8" s="12" t="s">
        <v>330</v>
      </c>
      <c r="H8" s="25">
        <v>4703051</v>
      </c>
      <c r="I8" s="25">
        <v>1546472</v>
      </c>
      <c r="J8" s="12"/>
    </row>
    <row r="9" spans="1:10" x14ac:dyDescent="0.25">
      <c r="A9" s="16" t="s">
        <v>357</v>
      </c>
      <c r="B9" s="3" t="str">
        <f t="shared" si="0"/>
        <v>NoBk_SAPa_TV</v>
      </c>
      <c r="C9" s="3" t="str">
        <f t="shared" si="0"/>
        <v>NoBk_SAPa_AV</v>
      </c>
      <c r="E9" s="12"/>
      <c r="F9" s="12"/>
      <c r="G9" s="12" t="s">
        <v>331</v>
      </c>
      <c r="H9" s="25">
        <v>4232754</v>
      </c>
      <c r="I9" s="25">
        <v>142474</v>
      </c>
      <c r="J9" s="12"/>
    </row>
    <row r="10" spans="1:10" x14ac:dyDescent="0.25">
      <c r="A10" s="16" t="s">
        <v>362</v>
      </c>
      <c r="B10" s="3" t="str">
        <f t="shared" si="0"/>
        <v>NoBk_SAU_TV</v>
      </c>
      <c r="C10" s="3" t="str">
        <f t="shared" si="0"/>
        <v>NoBk_SAU_AV</v>
      </c>
      <c r="E10" s="13" t="s">
        <v>1</v>
      </c>
      <c r="F10" s="12"/>
      <c r="G10" s="13" t="s">
        <v>332</v>
      </c>
      <c r="H10" s="25">
        <v>83837975</v>
      </c>
      <c r="I10" s="25">
        <v>2764523</v>
      </c>
      <c r="J10" s="12"/>
    </row>
    <row r="11" spans="1:10" x14ac:dyDescent="0.25">
      <c r="A11" s="16" t="s">
        <v>349</v>
      </c>
      <c r="B11" s="3" t="str">
        <f t="shared" si="0"/>
        <v>NoBk_ONP_TV</v>
      </c>
      <c r="C11" s="3" t="str">
        <f t="shared" si="0"/>
        <v>NoBk_ONP_AV</v>
      </c>
      <c r="E11" s="13" t="s">
        <v>2</v>
      </c>
      <c r="F11" s="12"/>
      <c r="G11" s="13" t="s">
        <v>334</v>
      </c>
      <c r="H11" s="25">
        <v>35820027</v>
      </c>
      <c r="I11" s="25">
        <v>590608</v>
      </c>
      <c r="J11" s="12"/>
    </row>
    <row r="12" spans="1:10" x14ac:dyDescent="0.25">
      <c r="A12" s="16" t="s">
        <v>350</v>
      </c>
      <c r="B12" s="3" t="str">
        <f t="shared" si="0"/>
        <v>NoBk_ONVr_TV</v>
      </c>
      <c r="C12" s="3" t="str">
        <f t="shared" si="0"/>
        <v>NoBk_ONVr_AV</v>
      </c>
      <c r="E12" s="12"/>
      <c r="F12" s="12" t="s">
        <v>759</v>
      </c>
      <c r="G12" s="12" t="s">
        <v>329</v>
      </c>
      <c r="H12" s="25">
        <v>-105257</v>
      </c>
      <c r="I12" s="25">
        <v>4719</v>
      </c>
      <c r="J12" s="12"/>
    </row>
    <row r="13" spans="1:10" x14ac:dyDescent="0.25">
      <c r="A13" s="16" t="s">
        <v>358</v>
      </c>
      <c r="B13" s="3" t="str">
        <f t="shared" si="0"/>
        <v>NoBk_ONr_TV</v>
      </c>
      <c r="C13" s="3" t="str">
        <f t="shared" si="0"/>
        <v>NoBk_ONr_AV</v>
      </c>
      <c r="E13" s="12"/>
      <c r="F13" s="12" t="s">
        <v>760</v>
      </c>
      <c r="G13" s="12" t="s">
        <v>335</v>
      </c>
      <c r="H13" s="25">
        <v>10616073</v>
      </c>
      <c r="I13" s="25">
        <v>212856</v>
      </c>
      <c r="J13" s="12"/>
    </row>
    <row r="14" spans="1:10" x14ac:dyDescent="0.25">
      <c r="A14" s="16" t="s">
        <v>352</v>
      </c>
      <c r="B14" s="3" t="str">
        <f t="shared" si="0"/>
        <v>NoBk_ONUd_TV</v>
      </c>
      <c r="C14" s="3" t="str">
        <f t="shared" si="0"/>
        <v>NoBk_ONUd_AV</v>
      </c>
      <c r="E14" s="12"/>
      <c r="F14" s="12" t="s">
        <v>809</v>
      </c>
      <c r="G14" s="12" t="s">
        <v>336</v>
      </c>
      <c r="H14" s="25">
        <v>6143145</v>
      </c>
      <c r="I14" s="25">
        <v>21557</v>
      </c>
      <c r="J14" s="12"/>
    </row>
    <row r="15" spans="1:10" x14ac:dyDescent="0.25">
      <c r="A15" s="16" t="s">
        <v>353</v>
      </c>
      <c r="C15" s="3" t="str">
        <f>"NoBk_"&amp;$A15&amp;"_"&amp;C$4</f>
        <v>NoBk_ONfa_AV</v>
      </c>
      <c r="E15" s="12"/>
      <c r="F15" s="12" t="s">
        <v>810</v>
      </c>
      <c r="G15" s="12" t="s">
        <v>337</v>
      </c>
      <c r="H15" s="12"/>
      <c r="I15" s="25">
        <v>0</v>
      </c>
      <c r="J15" s="12"/>
    </row>
    <row r="16" spans="1:10" x14ac:dyDescent="0.25">
      <c r="A16" s="16" t="s">
        <v>359</v>
      </c>
      <c r="B16" s="3" t="str">
        <f>"NoBk_"&amp;$A16&amp;"_"&amp;B$4</f>
        <v>NoBk_ONak_TV</v>
      </c>
      <c r="C16" s="3" t="str">
        <f>"NoBk_"&amp;$A16&amp;"_"&amp;C$4</f>
        <v>NoBk_ONak_AV</v>
      </c>
      <c r="E16" s="12"/>
      <c r="F16" s="12" t="s">
        <v>811</v>
      </c>
      <c r="G16" s="12" t="s">
        <v>338</v>
      </c>
      <c r="H16" s="25">
        <v>-164472</v>
      </c>
      <c r="I16" s="25">
        <v>-1533</v>
      </c>
      <c r="J16" s="12"/>
    </row>
    <row r="17" spans="1:10" x14ac:dyDescent="0.25">
      <c r="A17" s="16" t="s">
        <v>360</v>
      </c>
      <c r="C17" s="3" t="str">
        <f>"NoBk_"&amp;$A17&amp;"_"&amp;C$4</f>
        <v>NoBk_ONyon_AV</v>
      </c>
      <c r="E17" s="12"/>
      <c r="F17" s="12" t="s">
        <v>812</v>
      </c>
      <c r="G17" s="12" t="s">
        <v>339</v>
      </c>
      <c r="H17" s="12"/>
      <c r="I17" s="25">
        <v>-35822</v>
      </c>
      <c r="J17" s="12"/>
    </row>
    <row r="18" spans="1:10" x14ac:dyDescent="0.25">
      <c r="A18" s="16" t="s">
        <v>361</v>
      </c>
      <c r="B18" s="3" t="str">
        <f t="shared" ref="B18:B24" si="1">"NoBk_"&amp;$A18&amp;"_"&amp;B$4</f>
        <v>NoBk_ONton_TV</v>
      </c>
      <c r="C18" s="3" t="str">
        <f>"NoBk_"&amp;$A18&amp;"_"&amp;C$4</f>
        <v>NoBk_ONton_AV</v>
      </c>
      <c r="E18" s="12"/>
      <c r="F18" s="12" t="s">
        <v>813</v>
      </c>
      <c r="G18" s="12" t="s">
        <v>340</v>
      </c>
      <c r="H18" s="25">
        <v>3607</v>
      </c>
      <c r="I18" s="25">
        <v>-4087</v>
      </c>
      <c r="J18" s="12"/>
    </row>
    <row r="19" spans="1:10" x14ac:dyDescent="0.25">
      <c r="A19" s="16" t="s">
        <v>351</v>
      </c>
      <c r="B19" s="3" t="str">
        <f t="shared" si="1"/>
        <v>NoBk_ONU_TV</v>
      </c>
      <c r="C19" s="3" t="str">
        <f>"NoBk_"&amp;$A19&amp;"_"&amp;C$4</f>
        <v>NoBk_ONU_AV</v>
      </c>
      <c r="E19" s="13" t="s">
        <v>3</v>
      </c>
      <c r="F19" s="12"/>
      <c r="G19" s="13" t="s">
        <v>341</v>
      </c>
      <c r="H19" s="25">
        <v>40019618</v>
      </c>
      <c r="I19" s="25">
        <v>753360</v>
      </c>
      <c r="J19" s="12"/>
    </row>
    <row r="20" spans="1:10" x14ac:dyDescent="0.25">
      <c r="A20" s="16" t="s">
        <v>363</v>
      </c>
      <c r="B20" s="3" t="str">
        <f t="shared" si="1"/>
        <v>NoBk_KiM_TV</v>
      </c>
      <c r="E20" s="13" t="s">
        <v>4</v>
      </c>
      <c r="F20" s="12"/>
      <c r="G20" s="13" t="s">
        <v>342</v>
      </c>
      <c r="H20" s="25">
        <v>640</v>
      </c>
      <c r="I20" s="12"/>
      <c r="J20" s="12"/>
    </row>
    <row r="21" spans="1:10" x14ac:dyDescent="0.25">
      <c r="A21" s="16" t="s">
        <v>364</v>
      </c>
      <c r="B21" s="3" t="str">
        <f t="shared" si="1"/>
        <v>NoBk_BBU_TV</v>
      </c>
      <c r="C21" s="3" t="str">
        <f>"NoBk_"&amp;$A21&amp;"_"&amp;C$4</f>
        <v>NoBk_BBU_AV</v>
      </c>
      <c r="E21" s="13" t="s">
        <v>5</v>
      </c>
      <c r="F21" s="12"/>
      <c r="G21" s="13" t="s">
        <v>922</v>
      </c>
      <c r="H21" s="25">
        <v>123858232</v>
      </c>
      <c r="I21" s="25">
        <v>3517883</v>
      </c>
      <c r="J21" s="12"/>
    </row>
    <row r="22" spans="1:10" x14ac:dyDescent="0.25">
      <c r="A22" s="16" t="s">
        <v>365</v>
      </c>
      <c r="B22" s="3" t="str">
        <f t="shared" si="1"/>
        <v>NoBk_hKre_TV</v>
      </c>
      <c r="C22" s="3" t="str">
        <f>"NoBk_"&amp;$A22&amp;"_"&amp;C$4</f>
        <v>NoBk_hKre_AV</v>
      </c>
      <c r="E22" s="12"/>
      <c r="F22" s="12"/>
      <c r="G22" s="12" t="s">
        <v>344</v>
      </c>
      <c r="H22" s="25">
        <v>86617072</v>
      </c>
      <c r="I22" s="25">
        <v>1215767</v>
      </c>
      <c r="J22" s="12"/>
    </row>
    <row r="23" spans="1:10" x14ac:dyDescent="0.25">
      <c r="A23" s="16" t="s">
        <v>366</v>
      </c>
      <c r="B23" s="3" t="str">
        <f t="shared" si="1"/>
        <v>NoBk_BVP_TV</v>
      </c>
      <c r="C23" s="3" t="str">
        <f>"NoBk_"&amp;$A23&amp;"_"&amp;C$4</f>
        <v>NoBk_BVP_AV</v>
      </c>
      <c r="E23" s="13" t="s">
        <v>6</v>
      </c>
      <c r="F23" s="12"/>
      <c r="G23" s="13" t="s">
        <v>343</v>
      </c>
      <c r="H23" s="25">
        <v>118512244</v>
      </c>
      <c r="I23" s="25">
        <v>1951272</v>
      </c>
      <c r="J23" s="12"/>
    </row>
    <row r="24" spans="1:10" x14ac:dyDescent="0.25">
      <c r="A24" s="16" t="s">
        <v>948</v>
      </c>
      <c r="B24" s="3" t="str">
        <f t="shared" si="1"/>
        <v>NoBk_hKred_TV</v>
      </c>
      <c r="C24" s="3" t="str">
        <f>"NoBk_"&amp;$A24&amp;"_"&amp;C$4</f>
        <v>NoBk_hKred_AV</v>
      </c>
      <c r="E24" s="12"/>
      <c r="F24" s="12"/>
      <c r="G24" s="12" t="s">
        <v>344</v>
      </c>
      <c r="H24" s="25">
        <v>87148141</v>
      </c>
      <c r="I24" s="25">
        <v>396250</v>
      </c>
      <c r="J24" s="12"/>
    </row>
    <row r="25" spans="1:10" x14ac:dyDescent="0.25">
      <c r="A25" s="16"/>
      <c r="E25" s="12"/>
      <c r="F25" s="12"/>
      <c r="G25" s="12"/>
      <c r="H25" s="12"/>
      <c r="I25" s="12"/>
      <c r="J25" s="12"/>
    </row>
    <row r="26" spans="1:10" x14ac:dyDescent="0.25">
      <c r="A26" s="16" t="s">
        <v>367</v>
      </c>
      <c r="B26" s="3" t="str">
        <f>"NoBk_"&amp;$A26&amp;"_"&amp;B$4</f>
        <v>NoBk_EfTgh_TV</v>
      </c>
      <c r="C26" s="3" t="str">
        <f>"NoBk_"&amp;$A26&amp;"_"&amp;C$4</f>
        <v>NoBk_EfTgh_AV</v>
      </c>
      <c r="D26" s="3" t="str">
        <f>"NoBk_"&amp;$A26&amp;"_"&amp;D$4</f>
        <v>NoBk_EfTgh_XV</v>
      </c>
      <c r="E26" s="12"/>
      <c r="F26" s="12"/>
      <c r="G26" s="13" t="s">
        <v>345</v>
      </c>
      <c r="H26" s="25">
        <v>0</v>
      </c>
      <c r="I26" s="25">
        <v>0</v>
      </c>
      <c r="J26" s="25">
        <v>1768896</v>
      </c>
    </row>
    <row r="27" spans="1:10" x14ac:dyDescent="0.25"/>
    <row r="28" spans="1:10" hidden="1" x14ac:dyDescent="0.25"/>
  </sheetData>
  <sheetProtection algorithmName="SHA-512" hashValue="RsXbldoMyfqW7axx6H2vD6zvjegSfFxghs6hHkdk71gDRUDJZrm73jXxUzy+RlXlz+v//UHa1/GomgBek24wWQ==" saltValue="jI4dEzqPsd4wmLnmo+BEYA==" spinCount="100000" sheet="1" objects="1" scenarios="1"/>
  <mergeCells count="3">
    <mergeCell ref="E3:J3"/>
    <mergeCell ref="F5:G5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40</vt:i4>
      </vt:variant>
      <vt:variant>
        <vt:lpstr>Navngivne områder</vt:lpstr>
      </vt:variant>
      <vt:variant>
        <vt:i4>51</vt:i4>
      </vt:variant>
    </vt:vector>
  </HeadingPairs>
  <TitlesOfParts>
    <vt:vector size="91" baseType="lpstr"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2.20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data gruppetal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'data gruppetal'!sektorData</vt:lpstr>
      <vt:lpstr>'data gruppetal'!SektorGrp</vt:lpstr>
      <vt:lpstr>'data gruppetal'!SektorVar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2.20'!Udskriftsområde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Charlotte Qvistgaard (FT)</cp:lastModifiedBy>
  <cp:lastPrinted>2019-06-24T13:28:36Z</cp:lastPrinted>
  <dcterms:created xsi:type="dcterms:W3CDTF">2015-07-06T08:03:50Z</dcterms:created>
  <dcterms:modified xsi:type="dcterms:W3CDTF">2020-07-10T07:35:30Z</dcterms:modified>
</cp:coreProperties>
</file>